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925" windowHeight="12945" activeTab="2"/>
  </bookViews>
  <sheets>
    <sheet name="приложение 4.1" sheetId="1" r:id="rId1"/>
    <sheet name="приложение 4.2" sheetId="2" r:id="rId2"/>
    <sheet name="приложение 4.3" sheetId="3" r:id="rId3"/>
  </sheets>
  <definedNames>
    <definedName name="_xlnm.Print_Titles" localSheetId="0">'приложение 4.1'!$14:$17</definedName>
    <definedName name="_xlnm.Print_Area" localSheetId="1">'приложение 4.2'!$A$1:$H$48</definedName>
  </definedNames>
  <calcPr fullCalcOnLoad="1"/>
</workbook>
</file>

<file path=xl/sharedStrings.xml><?xml version="1.0" encoding="utf-8"?>
<sst xmlns="http://schemas.openxmlformats.org/spreadsheetml/2006/main" count="266" uniqueCount="205">
  <si>
    <t>Приложение  № 4.1</t>
  </si>
  <si>
    <t>УТВЕРЖДАЮ</t>
  </si>
  <si>
    <t>№ п/п</t>
  </si>
  <si>
    <t>Показатели</t>
  </si>
  <si>
    <t>Итого</t>
  </si>
  <si>
    <t>I.</t>
  </si>
  <si>
    <t>в том числе:</t>
  </si>
  <si>
    <t>1.1.</t>
  </si>
  <si>
    <t>1.2.</t>
  </si>
  <si>
    <t>Выручка от прочей деятельности (расшифровать)</t>
  </si>
  <si>
    <t>II.</t>
  </si>
  <si>
    <t>Расходы по текущей деятельности, всего</t>
  </si>
  <si>
    <t>1.</t>
  </si>
  <si>
    <t>Материальные расходы, всего</t>
  </si>
  <si>
    <t>Топливо</t>
  </si>
  <si>
    <t>Сырье, материалы, запасные части, инструменты</t>
  </si>
  <si>
    <t>1.3.</t>
  </si>
  <si>
    <t>Покупная электроэнергия</t>
  </si>
  <si>
    <t>2.</t>
  </si>
  <si>
    <t>Расходы на оплату труда с учетом ЕСН</t>
  </si>
  <si>
    <t>3.</t>
  </si>
  <si>
    <t>Амортизационные отчисления</t>
  </si>
  <si>
    <t>4.</t>
  </si>
  <si>
    <t>Налоги 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</si>
  <si>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</si>
  <si>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</si>
  <si>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</si>
  <si>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</si>
  <si>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</si>
  <si>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</si>
  <si>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</si>
  <si>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</si>
  <si>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</si>
  <si>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</si>
  <si>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</si>
  <si>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</si>
  <si>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</si>
  <si>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</si>
  <si>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</si>
  <si>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</si>
  <si>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</si>
  <si>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2.1.</t>
  </si>
  <si>
    <t>Проценты по обслуживанию кредитов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</si>
  <si>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</si>
  <si>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</si>
  <si>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</si>
  <si>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</si>
  <si>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</si>
  <si>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</si>
  <si>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</si>
  <si>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</si>
  <si>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</si>
  <si>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</si>
  <si>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</si>
  <si>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</si>
  <si>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</si>
  <si>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</si>
  <si>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</si>
  <si>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</si>
  <si>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</si>
  <si>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</si>
  <si>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</si>
  <si>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</si>
  <si>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</si>
  <si>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</si>
  <si>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</si>
  <si>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</si>
  <si>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</si>
  <si>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</si>
  <si>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</si>
  <si>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</si>
  <si>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</si>
  <si>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</si>
  <si>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</si>
  <si>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</si>
  <si>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</si>
  <si>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</si>
  <si>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</si>
  <si>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</si>
  <si>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</si>
  <si>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</si>
  <si>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</si>
  <si>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</si>
  <si>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</si>
  <si>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</si>
  <si>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</si>
  <si>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</si>
  <si>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>Справочно:</t>
  </si>
  <si>
    <t>EBITDA</t>
  </si>
  <si>
    <t>Долг на конец периода</t>
  </si>
  <si>
    <t>Прогноз тарифов</t>
  </si>
  <si>
    <t>*заполняется ОГК/ТГК</t>
  </si>
  <si>
    <t>Выручка от основной деятельности - услуги по передаче электрической энергии</t>
  </si>
  <si>
    <t>Приложение  № 4.2</t>
  </si>
  <si>
    <t>№№</t>
  </si>
  <si>
    <t>Источник финансирования</t>
  </si>
  <si>
    <t xml:space="preserve">План 2014 года </t>
  </si>
  <si>
    <t xml:space="preserve">План 2015 года </t>
  </si>
  <si>
    <t>Собственные средства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</si>
  <si>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</si>
  <si>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</si>
  <si>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</si>
  <si>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</si>
  <si>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 xml:space="preserve">в т.ч. прибыль со свободного сектора 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</si>
  <si>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</si>
  <si>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</si>
  <si>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</si>
  <si>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</si>
  <si>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</si>
  <si>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</si>
  <si>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</si>
  <si>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</si>
  <si>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</si>
  <si>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</si>
  <si>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</si>
  <si>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</si>
  <si>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</si>
  <si>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</si>
  <si>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</si>
  <si>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Возврат НДС</t>
  </si>
  <si>
    <t>1.4.</t>
  </si>
  <si>
    <t>Прочие собственные средства</t>
  </si>
  <si>
    <t xml:space="preserve">1.4.1. </t>
  </si>
  <si>
    <t>в т.ч. средства допэмиссии</t>
  </si>
  <si>
    <t>1.5.</t>
  </si>
  <si>
    <t>Остаток собственных средств на начало года</t>
  </si>
  <si>
    <t>Привлеченные средства, в т.ч.: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</si>
  <si>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</si>
  <si>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</si>
  <si>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</si>
  <si>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</si>
  <si>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</si>
  <si>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</si>
  <si>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</si>
  <si>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</si>
  <si>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</si>
  <si>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</si>
  <si>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</si>
  <si>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</si>
  <si>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</si>
  <si>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</si>
  <si>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</si>
  <si>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</si>
  <si>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</si>
  <si>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Финансовый план на период реализации</t>
  </si>
  <si>
    <t>Открытого акционерного общества</t>
  </si>
  <si>
    <t xml:space="preserve">
                                                                                           </t>
  </si>
  <si>
    <t>Источники финансирования</t>
  </si>
  <si>
    <t xml:space="preserve">Открытого акционерного общества </t>
  </si>
  <si>
    <t xml:space="preserve">Радужнинские городские электрические сети   </t>
  </si>
  <si>
    <t>к инвестиционной программе</t>
  </si>
  <si>
    <t>ОАО "РГЭС" г.Радужный</t>
  </si>
  <si>
    <t>"Радужнинские городские электрические сети",</t>
  </si>
  <si>
    <t>(в прогнозных ценах соответствующих лет, млн рублей)</t>
  </si>
  <si>
    <t>млн рублей</t>
  </si>
  <si>
    <t>ндс</t>
  </si>
  <si>
    <t>без ндс</t>
  </si>
  <si>
    <t>с уч. ндс</t>
  </si>
  <si>
    <t>инвестиционной программы на 2014 - 2016 годы</t>
  </si>
  <si>
    <t xml:space="preserve">План 2016 года </t>
  </si>
  <si>
    <t>на 2014 — 2016 год</t>
  </si>
  <si>
    <t>Выручка от реализации товаров (работ, услуг),   всего</t>
  </si>
  <si>
    <t>Выручка</t>
  </si>
  <si>
    <t>Себестоимость</t>
  </si>
  <si>
    <t>Операционная прибыль</t>
  </si>
  <si>
    <t>Внереализационные расходы</t>
  </si>
  <si>
    <t>Проценты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</si>
  <si>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</si>
  <si>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</si>
  <si>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</si>
  <si>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Поступления</t>
  </si>
  <si>
    <t>Выбытия</t>
  </si>
  <si>
    <t>Итого операционный денежный поток</t>
  </si>
  <si>
    <t>Инвестиционный денежный поток</t>
  </si>
  <si>
    <t>Итого инвестиционный денежный поток</t>
  </si>
  <si>
    <t>Финансовый денежный поток</t>
  </si>
  <si>
    <t>Итого финансовый денежный поток</t>
  </si>
  <si>
    <t>Итого денежный поток</t>
  </si>
  <si>
    <t>Меры господдержки</t>
  </si>
  <si>
    <t>Нарастающим итогом</t>
  </si>
  <si>
    <t>Кредиты на начало</t>
  </si>
  <si>
    <t>Кредиты на конец</t>
  </si>
  <si>
    <t>Финансовая модель ОАО "РГЭС"</t>
  </si>
  <si>
    <t>на период реализации инвестиционной программы на 2014 - 2016 годы</t>
  </si>
  <si>
    <t xml:space="preserve">         Прямая себестоимость</t>
  </si>
  <si>
    <t xml:space="preserve">         Накладные расходы</t>
  </si>
  <si>
    <t xml:space="preserve">        Платежи по прямой себестоимости</t>
  </si>
  <si>
    <t xml:space="preserve">   Эмиссия акций</t>
  </si>
  <si>
    <t xml:space="preserve">   Привлечение кредитов</t>
  </si>
  <si>
    <t xml:space="preserve">   Погашение кредитов и займов</t>
  </si>
  <si>
    <t xml:space="preserve">  Реструктуризация дефицитных кредитов</t>
  </si>
  <si>
    <t xml:space="preserve">  Увеличение капитализации</t>
  </si>
  <si>
    <t xml:space="preserve">  Субсидирование процентной ставки (реестр)</t>
  </si>
  <si>
    <t xml:space="preserve">  Субсидирование процентной ставки</t>
  </si>
  <si>
    <t xml:space="preserve"> остаток денежных средств на начало периода</t>
  </si>
  <si>
    <t>Приложение  № 4.3</t>
  </si>
  <si>
    <t>Утверждаю</t>
  </si>
  <si>
    <t>г.Радужный</t>
  </si>
  <si>
    <t>«___»________ 20__ года</t>
  </si>
  <si>
    <t>М.П.</t>
  </si>
  <si>
    <t>« __ » ___________ 201__ года</t>
  </si>
  <si>
    <t>Главный инженер ОАО "РГЭС"</t>
  </si>
  <si>
    <t>А.П. Крот</t>
  </si>
  <si>
    <t>___________________А.П. Крот</t>
  </si>
  <si>
    <t xml:space="preserve">Всего поступления 
( I р.+  1п. IV р. + 2 п. IX р. + 1 п. X р. +  XI р. + XIII р. + 2п.XIV р. + XV р.)                            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</si>
</sst>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###0.0#####"/>
    <numFmt numFmtId="177" formatCode="_-* #,##0;\(#,##0\);_-* &quot;-&quot;??;_-@"/>
    <numFmt numFmtId="178" formatCode="###,###,###,##0,\,000"/>
    <numFmt numFmtId="179" formatCode="[$-FC19]d\ mmmm\ yyyy\ &quot;г.&quot;"/>
    <numFmt numFmtId="180" formatCode="_(* #,##0_);_(* \(#,##0\);_(* &quot;-&quot;_);_(@_)"/>
    <numFmt numFmtId="181" formatCode="#,##0.0"/>
    <numFmt numFmtId="182" formatCode="#,##0.000"/>
    <numFmt numFmtId="183" formatCode="0.0%"/>
    <numFmt numFmtId="184" formatCode="_(* #,##0.00_);_(* \(#,##0.00\);_(* &quot;-&quot;_);_(@_)"/>
    <numFmt numFmtId="185" formatCode="_(* #,##0.00_);_(* \(#,##0.00\);_(* &quot;-&quot;??_);_(@_)"/>
    <numFmt numFmtId="186" formatCode="0.0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_);_(* \(#,##0.0\);_(* &quot;-&quot;??_);_(@_)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0.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,##0_р_.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000000"/>
  </numFmts>
  <fonts count="3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0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sz val="9"/>
      <name val="Tahoma"/>
      <family val="2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2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7" fillId="4" borderId="0" applyBorder="0">
      <alignment horizontal="right"/>
      <protection/>
    </xf>
    <xf numFmtId="0" fontId="28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justify" vertical="center" wrapText="1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justify" vertical="center" wrapText="1"/>
    </xf>
    <xf numFmtId="4" fontId="1" fillId="0" borderId="18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0" fontId="2" fillId="0" borderId="18" xfId="0" applyFont="1" applyFill="1" applyBorder="1" applyAlignment="1">
      <alignment horizontal="justify" vertical="center" wrapText="1"/>
    </xf>
    <xf numFmtId="4" fontId="1" fillId="0" borderId="11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justify" vertical="center" wrapText="1"/>
    </xf>
    <xf numFmtId="4" fontId="2" fillId="0" borderId="21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justify" vertical="center" wrapText="1"/>
    </xf>
    <xf numFmtId="4" fontId="2" fillId="0" borderId="25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justify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justify" vertical="center" wrapText="1"/>
    </xf>
    <xf numFmtId="4" fontId="2" fillId="0" borderId="27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16" fontId="1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" fontId="1" fillId="0" borderId="24" xfId="0" applyNumberFormat="1" applyFont="1" applyBorder="1" applyAlignment="1">
      <alignment horizontal="right" vertical="center"/>
    </xf>
    <xf numFmtId="4" fontId="1" fillId="0" borderId="25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justify" vertical="center" wrapText="1"/>
    </xf>
    <xf numFmtId="4" fontId="1" fillId="0" borderId="27" xfId="0" applyNumberFormat="1" applyFont="1" applyBorder="1" applyAlignment="1">
      <alignment horizontal="right" vertical="center"/>
    </xf>
    <xf numFmtId="4" fontId="1" fillId="0" borderId="28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justify" vertical="center" wrapText="1"/>
    </xf>
    <xf numFmtId="4" fontId="2" fillId="0" borderId="32" xfId="0" applyNumberFormat="1" applyFont="1" applyBorder="1" applyAlignment="1">
      <alignment horizontal="right" vertical="center"/>
    </xf>
    <xf numFmtId="4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justify" vertical="center" wrapText="1"/>
    </xf>
    <xf numFmtId="0" fontId="2" fillId="0" borderId="35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justify" vertical="center" wrapText="1"/>
    </xf>
    <xf numFmtId="4" fontId="1" fillId="0" borderId="37" xfId="0" applyNumberFormat="1" applyFont="1" applyBorder="1" applyAlignment="1">
      <alignment horizontal="right" vertical="center"/>
    </xf>
    <xf numFmtId="4" fontId="1" fillId="0" borderId="38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4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55" applyFont="1">
      <alignment/>
      <protection/>
    </xf>
    <xf numFmtId="0" fontId="2" fillId="0" borderId="0" xfId="55" applyFont="1" applyAlignment="1">
      <alignment horizontal="center" wrapText="1"/>
      <protection/>
    </xf>
    <xf numFmtId="0" fontId="2" fillId="0" borderId="0" xfId="55" applyFont="1">
      <alignment/>
      <protection/>
    </xf>
    <xf numFmtId="0" fontId="1" fillId="0" borderId="0" xfId="55" applyFont="1" applyAlignment="1">
      <alignment horizontal="left"/>
      <protection/>
    </xf>
    <xf numFmtId="0" fontId="2" fillId="0" borderId="39" xfId="55" applyFont="1" applyBorder="1" applyAlignment="1">
      <alignment horizontal="center" vertical="center" wrapText="1"/>
      <protection/>
    </xf>
    <xf numFmtId="0" fontId="2" fillId="0" borderId="40" xfId="55" applyFont="1" applyBorder="1" applyAlignment="1">
      <alignment horizontal="center" vertical="center" wrapText="1"/>
      <protection/>
    </xf>
    <xf numFmtId="0" fontId="2" fillId="0" borderId="29" xfId="55" applyFont="1" applyBorder="1" applyAlignment="1">
      <alignment horizontal="center" vertical="center" wrapText="1"/>
      <protection/>
    </xf>
    <xf numFmtId="0" fontId="1" fillId="0" borderId="41" xfId="55" applyFont="1" applyFill="1" applyBorder="1" applyAlignment="1">
      <alignment horizontal="left" vertical="center" wrapText="1"/>
      <protection/>
    </xf>
    <xf numFmtId="0" fontId="1" fillId="0" borderId="42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left" vertical="center"/>
      <protection/>
    </xf>
    <xf numFmtId="0" fontId="2" fillId="0" borderId="24" xfId="55" applyFont="1" applyFill="1" applyBorder="1" applyAlignment="1">
      <alignment horizontal="left" vertical="center" wrapText="1"/>
      <protection/>
    </xf>
    <xf numFmtId="0" fontId="1" fillId="0" borderId="17" xfId="55" applyFont="1" applyFill="1" applyBorder="1" applyAlignment="1">
      <alignment horizontal="left" vertical="center"/>
      <protection/>
    </xf>
    <xf numFmtId="0" fontId="1" fillId="0" borderId="18" xfId="55" applyFont="1" applyFill="1" applyBorder="1" applyAlignment="1">
      <alignment horizontal="left" vertical="center" wrapText="1"/>
      <protection/>
    </xf>
    <xf numFmtId="0" fontId="1" fillId="0" borderId="18" xfId="55" applyFont="1" applyFill="1" applyBorder="1" applyAlignment="1">
      <alignment horizontal="right" vertical="center" wrapText="1"/>
      <protection/>
    </xf>
    <xf numFmtId="0" fontId="1" fillId="0" borderId="10" xfId="55" applyFont="1" applyFill="1" applyBorder="1" applyAlignment="1">
      <alignment horizontal="left" vertical="center"/>
      <protection/>
    </xf>
    <xf numFmtId="0" fontId="1" fillId="0" borderId="11" xfId="55" applyFont="1" applyFill="1" applyBorder="1" applyAlignment="1">
      <alignment horizontal="right" vertical="center" wrapText="1"/>
      <protection/>
    </xf>
    <xf numFmtId="0" fontId="1" fillId="0" borderId="0" xfId="55" applyFont="1" applyFill="1" applyBorder="1">
      <alignment/>
      <protection/>
    </xf>
    <xf numFmtId="0" fontId="1" fillId="0" borderId="0" xfId="55" applyFont="1" applyFill="1" applyBorder="1" applyAlignment="1">
      <alignment horizontal="left" vertical="center" wrapText="1" indent="4"/>
      <protection/>
    </xf>
    <xf numFmtId="0" fontId="1" fillId="0" borderId="0" xfId="55" applyFont="1" applyFill="1" applyBorder="1" applyAlignment="1">
      <alignment horizontal="left" vertical="center"/>
      <protection/>
    </xf>
    <xf numFmtId="0" fontId="1" fillId="0" borderId="0" xfId="55" applyFont="1" applyBorder="1">
      <alignment/>
      <protection/>
    </xf>
    <xf numFmtId="1" fontId="2" fillId="0" borderId="0" xfId="55" applyNumberFormat="1" applyFont="1" applyAlignment="1">
      <alignment horizontal="left" vertical="top"/>
      <protection/>
    </xf>
    <xf numFmtId="2" fontId="1" fillId="0" borderId="0" xfId="55" applyNumberFormat="1" applyFont="1" applyAlignment="1">
      <alignment vertical="top"/>
      <protection/>
    </xf>
    <xf numFmtId="49" fontId="1" fillId="0" borderId="0" xfId="55" applyNumberFormat="1" applyFont="1" applyAlignment="1">
      <alignment horizontal="left" vertical="top" wrapText="1"/>
      <protection/>
    </xf>
    <xf numFmtId="2" fontId="1" fillId="0" borderId="0" xfId="55" applyNumberFormat="1" applyFont="1" applyAlignment="1">
      <alignment horizontal="center" vertical="top" wrapText="1"/>
      <protection/>
    </xf>
    <xf numFmtId="0" fontId="1" fillId="0" borderId="0" xfId="55" applyFont="1" applyFill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42" xfId="55" applyFont="1" applyFill="1" applyBorder="1" applyAlignment="1">
      <alignment horizontal="center" vertical="center" wrapText="1"/>
      <protection/>
    </xf>
    <xf numFmtId="0" fontId="2" fillId="0" borderId="41" xfId="55" applyFont="1" applyFill="1" applyBorder="1" applyAlignment="1">
      <alignment horizontal="left" vertical="center" wrapText="1"/>
      <protection/>
    </xf>
    <xf numFmtId="0" fontId="2" fillId="0" borderId="42" xfId="55" applyFont="1" applyFill="1" applyBorder="1" applyAlignment="1">
      <alignment horizontal="center" vertical="center"/>
      <protection/>
    </xf>
    <xf numFmtId="0" fontId="3" fillId="0" borderId="4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0" xfId="55" applyFont="1" applyAlignment="1">
      <alignment wrapText="1"/>
      <protection/>
    </xf>
    <xf numFmtId="0" fontId="2" fillId="0" borderId="0" xfId="55" applyFont="1" applyAlignment="1">
      <alignment horizontal="left"/>
      <protection/>
    </xf>
    <xf numFmtId="0" fontId="30" fillId="0" borderId="0" xfId="55" applyFont="1">
      <alignment/>
      <protection/>
    </xf>
    <xf numFmtId="0" fontId="1" fillId="0" borderId="0" xfId="55" applyFont="1" applyAlignment="1">
      <alignment horizontal="right"/>
      <protection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2" fontId="1" fillId="0" borderId="0" xfId="55" applyNumberFormat="1" applyFont="1">
      <alignment/>
      <protection/>
    </xf>
    <xf numFmtId="0" fontId="1" fillId="0" borderId="42" xfId="55" applyNumberFormat="1" applyFont="1" applyFill="1" applyBorder="1" applyAlignment="1">
      <alignment horizontal="center" vertical="center"/>
      <protection/>
    </xf>
    <xf numFmtId="0" fontId="1" fillId="0" borderId="44" xfId="55" applyFont="1" applyFill="1" applyBorder="1" applyAlignment="1">
      <alignment horizontal="center" vertical="center"/>
      <protection/>
    </xf>
    <xf numFmtId="0" fontId="1" fillId="0" borderId="45" xfId="55" applyFont="1" applyFill="1" applyBorder="1" applyAlignment="1">
      <alignment horizontal="left" vertical="center" wrapText="1"/>
      <protection/>
    </xf>
    <xf numFmtId="197" fontId="1" fillId="0" borderId="0" xfId="55" applyNumberFormat="1" applyFont="1" applyAlignment="1">
      <alignment vertical="top"/>
      <protection/>
    </xf>
    <xf numFmtId="0" fontId="1" fillId="0" borderId="0" xfId="55" applyFont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186" fontId="2" fillId="0" borderId="0" xfId="55" applyNumberFormat="1" applyFont="1" applyFill="1" applyBorder="1" applyAlignment="1">
      <alignment horizontal="right"/>
      <protection/>
    </xf>
    <xf numFmtId="4" fontId="0" fillId="0" borderId="0" xfId="0" applyNumberForma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2" fillId="0" borderId="0" xfId="55" applyFont="1" applyBorder="1">
      <alignment/>
      <protection/>
    </xf>
    <xf numFmtId="2" fontId="1" fillId="0" borderId="0" xfId="55" applyNumberFormat="1" applyFont="1" applyBorder="1">
      <alignment/>
      <protection/>
    </xf>
    <xf numFmtId="0" fontId="1" fillId="0" borderId="0" xfId="55" applyFont="1" applyFill="1" applyBorder="1" applyAlignment="1">
      <alignment horizontal="right" vertical="center" wrapText="1"/>
      <protection/>
    </xf>
    <xf numFmtId="2" fontId="2" fillId="0" borderId="18" xfId="55" applyNumberFormat="1" applyFont="1" applyFill="1" applyBorder="1" applyAlignment="1">
      <alignment horizontal="right"/>
      <protection/>
    </xf>
    <xf numFmtId="2" fontId="1" fillId="0" borderId="18" xfId="55" applyNumberFormat="1" applyFont="1" applyFill="1" applyBorder="1">
      <alignment/>
      <protection/>
    </xf>
    <xf numFmtId="2" fontId="1" fillId="0" borderId="46" xfId="55" applyNumberFormat="1" applyFont="1" applyFill="1" applyBorder="1">
      <alignment/>
      <protection/>
    </xf>
    <xf numFmtId="2" fontId="1" fillId="0" borderId="11" xfId="55" applyNumberFormat="1" applyFont="1" applyFill="1" applyBorder="1">
      <alignment/>
      <protection/>
    </xf>
    <xf numFmtId="2" fontId="1" fillId="0" borderId="47" xfId="55" applyNumberFormat="1" applyFont="1" applyFill="1" applyBorder="1">
      <alignment/>
      <protection/>
    </xf>
    <xf numFmtId="0" fontId="8" fillId="0" borderId="0" xfId="55" applyFont="1" applyBorder="1" applyAlignment="1">
      <alignment wrapText="1"/>
      <protection/>
    </xf>
    <xf numFmtId="0" fontId="8" fillId="0" borderId="0" xfId="55" applyFont="1">
      <alignment/>
      <protection/>
    </xf>
    <xf numFmtId="0" fontId="8" fillId="0" borderId="0" xfId="55" applyFont="1" applyFill="1" applyBorder="1" applyAlignment="1">
      <alignment horizontal="left" vertical="center"/>
      <protection/>
    </xf>
    <xf numFmtId="0" fontId="8" fillId="0" borderId="0" xfId="55" applyFont="1" applyBorder="1" applyAlignment="1">
      <alignment horizontal="right"/>
      <protection/>
    </xf>
    <xf numFmtId="0" fontId="8" fillId="0" borderId="0" xfId="55" applyFont="1" applyAlignment="1">
      <alignment horizontal="right"/>
      <protection/>
    </xf>
    <xf numFmtId="197" fontId="8" fillId="0" borderId="0" xfId="55" applyNumberFormat="1" applyFont="1">
      <alignment/>
      <protection/>
    </xf>
    <xf numFmtId="0" fontId="31" fillId="0" borderId="0" xfId="55" applyFont="1" applyBorder="1" applyAlignment="1">
      <alignment horizontal="center" vertical="center" wrapText="1"/>
      <protection/>
    </xf>
    <xf numFmtId="0" fontId="2" fillId="0" borderId="0" xfId="55" applyFont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2" fontId="1" fillId="0" borderId="0" xfId="55" applyNumberFormat="1" applyFont="1" applyAlignment="1">
      <alignment horizontal="center"/>
      <protection/>
    </xf>
    <xf numFmtId="2" fontId="2" fillId="0" borderId="0" xfId="55" applyNumberFormat="1" applyFont="1">
      <alignment/>
      <protection/>
    </xf>
    <xf numFmtId="2" fontId="30" fillId="0" borderId="18" xfId="55" applyNumberFormat="1" applyFont="1" applyFill="1" applyBorder="1">
      <alignment/>
      <protection/>
    </xf>
    <xf numFmtId="2" fontId="30" fillId="0" borderId="11" xfId="55" applyNumberFormat="1" applyFont="1" applyFill="1" applyBorder="1">
      <alignment/>
      <protection/>
    </xf>
    <xf numFmtId="0" fontId="1" fillId="0" borderId="48" xfId="55" applyFont="1" applyFill="1" applyBorder="1" applyAlignment="1">
      <alignment horizontal="center" vertical="center"/>
      <protection/>
    </xf>
    <xf numFmtId="0" fontId="1" fillId="0" borderId="49" xfId="55" applyFont="1" applyFill="1" applyBorder="1" applyAlignment="1">
      <alignment horizontal="left" vertical="center" wrapText="1"/>
      <protection/>
    </xf>
    <xf numFmtId="182" fontId="0" fillId="0" borderId="11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34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justify"/>
    </xf>
    <xf numFmtId="0" fontId="35" fillId="0" borderId="0" xfId="55" applyFont="1">
      <alignment/>
      <protection/>
    </xf>
    <xf numFmtId="0" fontId="35" fillId="0" borderId="0" xfId="0" applyFont="1" applyAlignment="1">
      <alignment/>
    </xf>
    <xf numFmtId="0" fontId="35" fillId="24" borderId="0" xfId="0" applyFont="1" applyFill="1" applyAlignment="1">
      <alignment/>
    </xf>
    <xf numFmtId="0" fontId="35" fillId="24" borderId="0" xfId="0" applyFont="1" applyFill="1" applyAlignment="1">
      <alignment horizontal="right"/>
    </xf>
    <xf numFmtId="0" fontId="35" fillId="24" borderId="50" xfId="0" applyFont="1" applyFill="1" applyBorder="1" applyAlignment="1">
      <alignment/>
    </xf>
    <xf numFmtId="182" fontId="0" fillId="0" borderId="11" xfId="0" applyNumberFormat="1" applyFont="1" applyBorder="1" applyAlignment="1">
      <alignment vertical="center"/>
    </xf>
    <xf numFmtId="4" fontId="1" fillId="0" borderId="0" xfId="55" applyNumberFormat="1" applyFont="1" applyAlignment="1">
      <alignment horizontal="center"/>
      <protection/>
    </xf>
    <xf numFmtId="2" fontId="2" fillId="0" borderId="24" xfId="55" applyNumberFormat="1" applyFont="1" applyFill="1" applyBorder="1" applyAlignment="1">
      <alignment horizontal="center" vertical="center" wrapText="1"/>
      <protection/>
    </xf>
    <xf numFmtId="2" fontId="2" fillId="0" borderId="46" xfId="55" applyNumberFormat="1" applyFont="1" applyFill="1" applyBorder="1" applyAlignment="1">
      <alignment horizontal="center" vertical="center" wrapText="1"/>
      <protection/>
    </xf>
    <xf numFmtId="2" fontId="1" fillId="0" borderId="18" xfId="55" applyNumberFormat="1" applyFont="1" applyFill="1" applyBorder="1" applyAlignment="1">
      <alignment horizontal="center"/>
      <protection/>
    </xf>
    <xf numFmtId="2" fontId="1" fillId="0" borderId="46" xfId="55" applyNumberFormat="1" applyFont="1" applyFill="1" applyBorder="1" applyAlignment="1">
      <alignment horizontal="center" vertical="center" wrapText="1"/>
      <protection/>
    </xf>
    <xf numFmtId="2" fontId="30" fillId="0" borderId="18" xfId="55" applyNumberFormat="1" applyFont="1" applyFill="1" applyBorder="1" applyAlignment="1">
      <alignment horizontal="center"/>
      <protection/>
    </xf>
    <xf numFmtId="2" fontId="1" fillId="0" borderId="46" xfId="55" applyNumberFormat="1" applyFont="1" applyFill="1" applyBorder="1" applyAlignment="1">
      <alignment horizontal="center" wrapText="1"/>
      <protection/>
    </xf>
    <xf numFmtId="2" fontId="2" fillId="0" borderId="18" xfId="55" applyNumberFormat="1" applyFont="1" applyFill="1" applyBorder="1" applyAlignment="1">
      <alignment horizontal="center"/>
      <protection/>
    </xf>
    <xf numFmtId="2" fontId="1" fillId="0" borderId="11" xfId="55" applyNumberFormat="1" applyFont="1" applyFill="1" applyBorder="1" applyAlignment="1">
      <alignment horizontal="center"/>
      <protection/>
    </xf>
    <xf numFmtId="2" fontId="30" fillId="0" borderId="11" xfId="55" applyNumberFormat="1" applyFont="1" applyFill="1" applyBorder="1" applyAlignment="1">
      <alignment horizontal="center"/>
      <protection/>
    </xf>
    <xf numFmtId="2" fontId="1" fillId="0" borderId="47" xfId="55" applyNumberFormat="1" applyFont="1" applyFill="1" applyBorder="1" applyAlignment="1">
      <alignment horizontal="center" vertical="center" wrapText="1"/>
      <protection/>
    </xf>
    <xf numFmtId="2" fontId="2" fillId="0" borderId="15" xfId="55" applyNumberFormat="1" applyFont="1" applyFill="1" applyBorder="1" applyAlignment="1">
      <alignment horizontal="center"/>
      <protection/>
    </xf>
    <xf numFmtId="2" fontId="2" fillId="0" borderId="51" xfId="55" applyNumberFormat="1" applyFont="1" applyFill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right"/>
    </xf>
    <xf numFmtId="2" fontId="35" fillId="24" borderId="50" xfId="0" applyNumberFormat="1" applyFont="1" applyFill="1" applyBorder="1" applyAlignment="1">
      <alignment horizontal="right" vertical="top" wrapText="1"/>
    </xf>
    <xf numFmtId="0" fontId="3" fillId="0" borderId="5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5" fillId="0" borderId="54" xfId="0" applyNumberFormat="1" applyFont="1" applyBorder="1" applyAlignment="1">
      <alignment horizontal="left" wrapText="1"/>
    </xf>
    <xf numFmtId="0" fontId="35" fillId="0" borderId="41" xfId="0" applyNumberFormat="1" applyFont="1" applyBorder="1" applyAlignment="1">
      <alignment horizontal="left" wrapText="1"/>
    </xf>
    <xf numFmtId="0" fontId="35" fillId="0" borderId="55" xfId="0" applyNumberFormat="1" applyFont="1" applyBorder="1" applyAlignment="1">
      <alignment horizontal="left" wrapText="1"/>
    </xf>
    <xf numFmtId="2" fontId="35" fillId="0" borderId="32" xfId="0" applyNumberFormat="1" applyFont="1" applyBorder="1" applyAlignment="1">
      <alignment horizontal="right"/>
    </xf>
    <xf numFmtId="4" fontId="35" fillId="0" borderId="18" xfId="0" applyNumberFormat="1" applyFont="1" applyBorder="1" applyAlignment="1">
      <alignment horizontal="right"/>
    </xf>
    <xf numFmtId="0" fontId="35" fillId="0" borderId="18" xfId="0" applyNumberFormat="1" applyFont="1" applyBorder="1" applyAlignment="1">
      <alignment horizontal="right"/>
    </xf>
    <xf numFmtId="0" fontId="35" fillId="0" borderId="19" xfId="0" applyNumberFormat="1" applyFont="1" applyBorder="1" applyAlignment="1">
      <alignment horizontal="right"/>
    </xf>
    <xf numFmtId="0" fontId="1" fillId="0" borderId="27" xfId="0" applyNumberFormat="1" applyFont="1" applyBorder="1" applyAlignment="1">
      <alignment horizontal="center" vertical="justify"/>
    </xf>
    <xf numFmtId="0" fontId="1" fillId="0" borderId="28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35" fillId="0" borderId="14" xfId="0" applyNumberFormat="1" applyFont="1" applyBorder="1" applyAlignment="1">
      <alignment horizontal="left" wrapText="1"/>
    </xf>
    <xf numFmtId="0" fontId="35" fillId="0" borderId="15" xfId="0" applyNumberFormat="1" applyFont="1" applyBorder="1" applyAlignment="1">
      <alignment horizontal="left"/>
    </xf>
    <xf numFmtId="4" fontId="35" fillId="0" borderId="15" xfId="0" applyNumberFormat="1" applyFont="1" applyBorder="1" applyAlignment="1">
      <alignment horizontal="right"/>
    </xf>
    <xf numFmtId="0" fontId="35" fillId="0" borderId="15" xfId="0" applyNumberFormat="1" applyFont="1" applyBorder="1" applyAlignment="1">
      <alignment horizontal="right"/>
    </xf>
    <xf numFmtId="0" fontId="35" fillId="0" borderId="16" xfId="0" applyNumberFormat="1" applyFont="1" applyBorder="1" applyAlignment="1">
      <alignment horizontal="right"/>
    </xf>
    <xf numFmtId="4" fontId="35" fillId="0" borderId="32" xfId="0" applyNumberFormat="1" applyFont="1" applyBorder="1" applyAlignment="1">
      <alignment horizontal="right"/>
    </xf>
    <xf numFmtId="0" fontId="35" fillId="0" borderId="32" xfId="0" applyNumberFormat="1" applyFont="1" applyBorder="1" applyAlignment="1">
      <alignment horizontal="right"/>
    </xf>
    <xf numFmtId="0" fontId="35" fillId="0" borderId="41" xfId="0" applyNumberFormat="1" applyFont="1" applyBorder="1" applyAlignment="1">
      <alignment horizontal="left"/>
    </xf>
    <xf numFmtId="0" fontId="35" fillId="0" borderId="55" xfId="0" applyNumberFormat="1" applyFont="1" applyBorder="1" applyAlignment="1">
      <alignment horizontal="left"/>
    </xf>
    <xf numFmtId="0" fontId="35" fillId="0" borderId="31" xfId="0" applyNumberFormat="1" applyFont="1" applyBorder="1" applyAlignment="1">
      <alignment horizontal="left" wrapText="1"/>
    </xf>
    <xf numFmtId="0" fontId="35" fillId="0" borderId="32" xfId="0" applyNumberFormat="1" applyFont="1" applyBorder="1" applyAlignment="1">
      <alignment horizontal="left"/>
    </xf>
    <xf numFmtId="4" fontId="35" fillId="0" borderId="56" xfId="0" applyNumberFormat="1" applyFont="1" applyBorder="1" applyAlignment="1">
      <alignment horizontal="right"/>
    </xf>
    <xf numFmtId="4" fontId="35" fillId="0" borderId="41" xfId="0" applyNumberFormat="1" applyFont="1" applyBorder="1" applyAlignment="1">
      <alignment horizontal="right"/>
    </xf>
    <xf numFmtId="4" fontId="35" fillId="0" borderId="55" xfId="0" applyNumberFormat="1" applyFont="1" applyBorder="1" applyAlignment="1">
      <alignment horizontal="right"/>
    </xf>
    <xf numFmtId="0" fontId="35" fillId="0" borderId="33" xfId="0" applyNumberFormat="1" applyFont="1" applyBorder="1" applyAlignment="1">
      <alignment horizontal="right"/>
    </xf>
    <xf numFmtId="0" fontId="35" fillId="0" borderId="54" xfId="0" applyNumberFormat="1" applyFont="1" applyBorder="1" applyAlignment="1">
      <alignment horizontal="left" wrapText="1" indent="1"/>
    </xf>
    <xf numFmtId="0" fontId="35" fillId="0" borderId="41" xfId="0" applyNumberFormat="1" applyFont="1" applyBorder="1" applyAlignment="1">
      <alignment horizontal="left" wrapText="1" indent="1"/>
    </xf>
    <xf numFmtId="0" fontId="35" fillId="0" borderId="55" xfId="0" applyNumberFormat="1" applyFont="1" applyBorder="1" applyAlignment="1">
      <alignment horizontal="left" wrapText="1" indent="1"/>
    </xf>
    <xf numFmtId="4" fontId="35" fillId="0" borderId="11" xfId="0" applyNumberFormat="1" applyFont="1" applyBorder="1" applyAlignment="1">
      <alignment horizontal="right"/>
    </xf>
    <xf numFmtId="0" fontId="35" fillId="0" borderId="11" xfId="0" applyNumberFormat="1" applyFont="1" applyBorder="1" applyAlignment="1">
      <alignment horizontal="right"/>
    </xf>
    <xf numFmtId="0" fontId="35" fillId="0" borderId="13" xfId="0" applyNumberFormat="1" applyFont="1" applyBorder="1" applyAlignment="1">
      <alignment horizontal="right"/>
    </xf>
    <xf numFmtId="0" fontId="35" fillId="0" borderId="57" xfId="0" applyNumberFormat="1" applyFont="1" applyBorder="1" applyAlignment="1">
      <alignment horizontal="left" wrapText="1"/>
    </xf>
    <xf numFmtId="0" fontId="35" fillId="0" borderId="49" xfId="0" applyNumberFormat="1" applyFont="1" applyBorder="1" applyAlignment="1">
      <alignment horizontal="left" wrapText="1"/>
    </xf>
    <xf numFmtId="0" fontId="35" fillId="0" borderId="58" xfId="0" applyNumberFormat="1" applyFont="1" applyBorder="1" applyAlignment="1">
      <alignment horizontal="left" wrapText="1"/>
    </xf>
    <xf numFmtId="2" fontId="35" fillId="0" borderId="11" xfId="0" applyNumberFormat="1" applyFont="1" applyBorder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П по ПП 977(24.12.10)-из Н-Вартовск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ормула_GRES.2007.5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zoomScale="80" zoomScaleNormal="80" zoomScalePageLayoutView="0" workbookViewId="0" topLeftCell="A5">
      <pane xSplit="2" ySplit="13" topLeftCell="C36" activePane="bottomRight" state="frozen"/>
      <selection pane="topLeft" activeCell="A5" sqref="A5"/>
      <selection pane="topRight" activeCell="C5" sqref="C5"/>
      <selection pane="bottomLeft" activeCell="A18" sqref="A18"/>
      <selection pane="bottomRight" activeCell="E78" sqref="E78"/>
    </sheetView>
  </sheetViews>
  <sheetFormatPr defaultColWidth="9.00390625" defaultRowHeight="12.75"/>
  <cols>
    <col min="1" max="1" width="8.00390625" style="1" customWidth="1"/>
    <col min="2" max="2" width="50.75390625" style="1" customWidth="1"/>
    <col min="3" max="5" width="14.625" style="1" customWidth="1"/>
    <col min="6" max="6" width="15.125" style="1" customWidth="1"/>
    <col min="7" max="15" width="15.125" style="0" customWidth="1"/>
  </cols>
  <sheetData>
    <row r="1" spans="5:14" ht="15.75">
      <c r="E1" s="73"/>
      <c r="F1" s="110" t="s">
        <v>0</v>
      </c>
      <c r="N1" s="119"/>
    </row>
    <row r="2" spans="5:14" ht="15.75">
      <c r="E2" s="73"/>
      <c r="F2" s="110" t="s">
        <v>150</v>
      </c>
      <c r="N2" s="119"/>
    </row>
    <row r="3" spans="5:14" ht="15.75">
      <c r="E3" s="73"/>
      <c r="F3" s="110" t="s">
        <v>151</v>
      </c>
      <c r="N3" s="119"/>
    </row>
    <row r="4" spans="2:14" ht="15.75">
      <c r="B4" s="99"/>
      <c r="E4" s="109"/>
      <c r="F4" s="110" t="s">
        <v>160</v>
      </c>
      <c r="N4" s="119"/>
    </row>
    <row r="5" spans="2:14" ht="15.75" customHeight="1">
      <c r="B5" s="99"/>
      <c r="C5" s="99"/>
      <c r="D5" s="161"/>
      <c r="E5" s="160"/>
      <c r="F5" s="161"/>
      <c r="N5" s="119"/>
    </row>
    <row r="6" spans="1:14" ht="15.75">
      <c r="A6" s="3"/>
      <c r="B6" s="3"/>
      <c r="C6" s="3"/>
      <c r="D6" s="162"/>
      <c r="E6" s="162"/>
      <c r="F6" s="163" t="s">
        <v>196</v>
      </c>
      <c r="N6" s="119"/>
    </row>
    <row r="7" spans="4:14" ht="15.75">
      <c r="D7" s="162"/>
      <c r="E7" s="162"/>
      <c r="F7" s="163" t="s">
        <v>201</v>
      </c>
      <c r="N7" s="119"/>
    </row>
    <row r="8" spans="2:14" ht="15.75">
      <c r="B8" s="100" t="s">
        <v>144</v>
      </c>
      <c r="D8" s="185" t="s">
        <v>197</v>
      </c>
      <c r="E8" s="185"/>
      <c r="F8" s="185"/>
      <c r="N8" s="119"/>
    </row>
    <row r="9" spans="2:14" ht="15" customHeight="1">
      <c r="B9" s="100" t="s">
        <v>158</v>
      </c>
      <c r="D9" s="164"/>
      <c r="E9" s="186" t="s">
        <v>202</v>
      </c>
      <c r="F9" s="186"/>
      <c r="N9" s="119"/>
    </row>
    <row r="10" spans="2:14" ht="15.75">
      <c r="B10" s="100" t="s">
        <v>145</v>
      </c>
      <c r="D10" s="162"/>
      <c r="E10" s="162"/>
      <c r="F10" s="163" t="s">
        <v>198</v>
      </c>
      <c r="N10" s="119"/>
    </row>
    <row r="11" spans="2:14" ht="15.75">
      <c r="B11" s="100" t="s">
        <v>152</v>
      </c>
      <c r="D11" s="162"/>
      <c r="E11" s="162"/>
      <c r="F11" s="163" t="s">
        <v>199</v>
      </c>
      <c r="N11" s="119"/>
    </row>
    <row r="12" spans="2:14" ht="15.75">
      <c r="B12" s="100" t="s">
        <v>154</v>
      </c>
      <c r="D12" s="4"/>
      <c r="E12" s="2"/>
      <c r="F12" s="2"/>
      <c r="N12" s="119"/>
    </row>
    <row r="13" spans="3:14" ht="16.5" thickBot="1">
      <c r="C13" s="72">
        <v>173954.52290353685</v>
      </c>
      <c r="D13" s="72">
        <v>218668.0147787542</v>
      </c>
      <c r="F13" s="2"/>
      <c r="N13" s="119"/>
    </row>
    <row r="14" spans="1:14" ht="15.75">
      <c r="A14" s="179" t="s">
        <v>2</v>
      </c>
      <c r="B14" s="181" t="s">
        <v>3</v>
      </c>
      <c r="C14" s="105">
        <v>2014</v>
      </c>
      <c r="D14" s="105">
        <v>2015</v>
      </c>
      <c r="E14" s="105">
        <v>2016</v>
      </c>
      <c r="F14" s="104" t="s">
        <v>4</v>
      </c>
      <c r="G14" s="5"/>
      <c r="N14" s="119"/>
    </row>
    <row r="15" spans="1:14" ht="12.75" customHeight="1">
      <c r="A15" s="180"/>
      <c r="B15" s="182"/>
      <c r="C15" s="183"/>
      <c r="D15" s="183"/>
      <c r="E15" s="183"/>
      <c r="F15" s="187"/>
      <c r="G15" s="5"/>
      <c r="N15" s="119"/>
    </row>
    <row r="16" spans="1:14" ht="12.75" customHeight="1">
      <c r="A16" s="180"/>
      <c r="B16" s="182"/>
      <c r="C16" s="184"/>
      <c r="D16" s="184"/>
      <c r="E16" s="184"/>
      <c r="F16" s="188"/>
      <c r="G16" s="5"/>
      <c r="N16" s="119"/>
    </row>
    <row r="17" spans="1:14" s="11" customFormat="1" ht="16.5" thickBot="1">
      <c r="A17" s="6">
        <v>1</v>
      </c>
      <c r="B17" s="7">
        <v>2</v>
      </c>
      <c r="C17" s="7">
        <v>3</v>
      </c>
      <c r="D17" s="7">
        <v>4</v>
      </c>
      <c r="E17" s="8">
        <v>5</v>
      </c>
      <c r="F17" s="9">
        <v>6</v>
      </c>
      <c r="G17" s="10"/>
      <c r="N17" s="120"/>
    </row>
    <row r="18" spans="1:14" s="11" customFormat="1" ht="31.5">
      <c r="A18" s="12" t="s">
        <v>5</v>
      </c>
      <c r="B18" s="13" t="s">
        <v>161</v>
      </c>
      <c r="C18" s="14">
        <f>C20+C21</f>
        <v>190.05</v>
      </c>
      <c r="D18" s="14">
        <f>D20+D21</f>
        <v>222.653</v>
      </c>
      <c r="E18" s="14">
        <f>E20+E21</f>
        <v>302.98</v>
      </c>
      <c r="F18" s="15">
        <f>SUM(C18:E18)</f>
        <v>715.683</v>
      </c>
      <c r="G18" s="10"/>
      <c r="N18" s="121"/>
    </row>
    <row r="19" spans="1:14" s="11" customFormat="1" ht="15.75">
      <c r="A19" s="16"/>
      <c r="B19" s="17" t="s">
        <v>6</v>
      </c>
      <c r="C19" s="18"/>
      <c r="D19" s="18"/>
      <c r="E19" s="18"/>
      <c r="F19" s="19"/>
      <c r="G19" s="10"/>
      <c r="N19" s="121"/>
    </row>
    <row r="20" spans="1:14" s="11" customFormat="1" ht="31.5">
      <c r="A20" s="16" t="s">
        <v>7</v>
      </c>
      <c r="B20" s="17" t="s">
        <v>92</v>
      </c>
      <c r="C20" s="18">
        <v>190.05</v>
      </c>
      <c r="D20" s="18">
        <f>242.667-20.014</f>
        <v>222.653</v>
      </c>
      <c r="E20" s="18">
        <v>302.98</v>
      </c>
      <c r="F20" s="18">
        <f>SUM(C20:E20)</f>
        <v>715.683</v>
      </c>
      <c r="G20" s="10"/>
      <c r="N20" s="121"/>
    </row>
    <row r="21" spans="1:14" s="11" customFormat="1" ht="16.5" thickBot="1">
      <c r="A21" s="20" t="s">
        <v>8</v>
      </c>
      <c r="B21" s="21" t="s">
        <v>9</v>
      </c>
      <c r="C21" s="22">
        <v>0</v>
      </c>
      <c r="D21" s="22">
        <v>0</v>
      </c>
      <c r="E21" s="22">
        <v>0</v>
      </c>
      <c r="F21" s="23">
        <v>0</v>
      </c>
      <c r="G21" s="10"/>
      <c r="N21" s="121"/>
    </row>
    <row r="22" spans="1:14" s="11" customFormat="1" ht="15.75">
      <c r="A22" s="12" t="s">
        <v>10</v>
      </c>
      <c r="B22" s="13" t="s">
        <v>11</v>
      </c>
      <c r="C22" s="14">
        <f>C23+C28+C29+C30+C31</f>
        <v>178.15284999999997</v>
      </c>
      <c r="D22" s="14">
        <f>D23+D28+D29+D30+D31</f>
        <v>209.98797</v>
      </c>
      <c r="E22" s="14">
        <f>E23+E28+E29+E30+E31+E27</f>
        <v>262.71</v>
      </c>
      <c r="F22" s="15">
        <f>SUM(C22:E22)</f>
        <v>650.8508199999999</v>
      </c>
      <c r="G22" s="10"/>
      <c r="H22" s="24"/>
      <c r="N22" s="121"/>
    </row>
    <row r="23" spans="1:14" s="11" customFormat="1" ht="15.75">
      <c r="A23" s="25" t="s">
        <v>12</v>
      </c>
      <c r="B23" s="26" t="s">
        <v>13</v>
      </c>
      <c r="C23" s="14">
        <f>C25+C26+C27</f>
        <v>15.605</v>
      </c>
      <c r="D23" s="14">
        <f>D25+D26+D27</f>
        <v>15.88897</v>
      </c>
      <c r="E23" s="14">
        <f>E25+E26+E27</f>
        <v>16.91</v>
      </c>
      <c r="F23" s="15">
        <f>SUM(C23:E23)</f>
        <v>48.40397</v>
      </c>
      <c r="G23" s="10"/>
      <c r="N23" s="121"/>
    </row>
    <row r="24" spans="1:14" s="11" customFormat="1" ht="15.75">
      <c r="A24" s="16"/>
      <c r="B24" s="17" t="s">
        <v>6</v>
      </c>
      <c r="C24" s="27"/>
      <c r="D24" s="27"/>
      <c r="E24" s="27"/>
      <c r="F24" s="28"/>
      <c r="G24" s="10"/>
      <c r="N24" s="122"/>
    </row>
    <row r="25" spans="1:14" s="11" customFormat="1" ht="15.75">
      <c r="A25" s="16" t="s">
        <v>7</v>
      </c>
      <c r="B25" s="17" t="s">
        <v>14</v>
      </c>
      <c r="C25" s="27">
        <v>3.65</v>
      </c>
      <c r="D25" s="27">
        <v>3.4</v>
      </c>
      <c r="E25" s="27">
        <v>3.89</v>
      </c>
      <c r="F25" s="15">
        <f aca="true" t="shared" si="0" ref="F25:F31">SUM(C25:E25)</f>
        <v>10.94</v>
      </c>
      <c r="G25" s="10"/>
      <c r="N25" s="122"/>
    </row>
    <row r="26" spans="1:14" s="11" customFormat="1" ht="15.75">
      <c r="A26" s="16" t="s">
        <v>8</v>
      </c>
      <c r="B26" s="17" t="s">
        <v>15</v>
      </c>
      <c r="C26" s="27">
        <v>10.86</v>
      </c>
      <c r="D26" s="27">
        <v>11.38</v>
      </c>
      <c r="E26" s="27">
        <v>13.02</v>
      </c>
      <c r="F26" s="15">
        <f t="shared" si="0"/>
        <v>35.260000000000005</v>
      </c>
      <c r="G26" s="10"/>
      <c r="N26" s="122"/>
    </row>
    <row r="27" spans="1:14" s="11" customFormat="1" ht="15.75">
      <c r="A27" s="16" t="s">
        <v>16</v>
      </c>
      <c r="B27" s="17" t="s">
        <v>17</v>
      </c>
      <c r="C27" s="27">
        <v>1.095</v>
      </c>
      <c r="D27" s="27">
        <v>1.10897</v>
      </c>
      <c r="E27" s="27"/>
      <c r="F27" s="15">
        <f t="shared" si="0"/>
        <v>2.20397</v>
      </c>
      <c r="G27" s="10"/>
      <c r="N27" s="122"/>
    </row>
    <row r="28" spans="1:14" s="11" customFormat="1" ht="15.75">
      <c r="A28" s="25" t="s">
        <v>18</v>
      </c>
      <c r="B28" s="26" t="s">
        <v>19</v>
      </c>
      <c r="C28" s="14">
        <f>86.68+26.005</f>
        <v>112.685</v>
      </c>
      <c r="D28" s="18">
        <f>109.52+34.58</f>
        <v>144.1</v>
      </c>
      <c r="E28" s="18">
        <f>125.33+37.97</f>
        <v>163.3</v>
      </c>
      <c r="F28" s="15">
        <f t="shared" si="0"/>
        <v>420.085</v>
      </c>
      <c r="G28" s="10"/>
      <c r="N28" s="121"/>
    </row>
    <row r="29" spans="1:14" s="11" customFormat="1" ht="15.75">
      <c r="A29" s="25" t="s">
        <v>20</v>
      </c>
      <c r="B29" s="26" t="s">
        <v>21</v>
      </c>
      <c r="C29" s="14">
        <v>30.36</v>
      </c>
      <c r="D29" s="14">
        <v>34.414</v>
      </c>
      <c r="E29" s="14">
        <v>60.13</v>
      </c>
      <c r="F29" s="15">
        <f t="shared" si="0"/>
        <v>124.904</v>
      </c>
      <c r="G29" s="10"/>
      <c r="N29" s="121"/>
    </row>
    <row r="30" spans="1:14" s="11" customFormat="1" ht="15.75">
      <c r="A30" s="25" t="s">
        <v>22</v>
      </c>
      <c r="B30" s="26" t="s">
        <v>23</v>
      </c>
      <c r="C30" s="14">
        <v>5.07</v>
      </c>
      <c r="D30" s="14">
        <v>5.703</v>
      </c>
      <c r="E30" s="14">
        <v>11.38</v>
      </c>
      <c r="F30" s="15">
        <f t="shared" si="0"/>
        <v>22.153</v>
      </c>
      <c r="G30" s="10"/>
      <c r="N30" s="121"/>
    </row>
    <row r="31" spans="1:14" s="11" customFormat="1" ht="15.75">
      <c r="A31" s="25" t="s">
        <v>24</v>
      </c>
      <c r="B31" s="29" t="s">
        <v>25</v>
      </c>
      <c r="C31" s="18">
        <f>0.82285+11.13+1.81+0.67</f>
        <v>14.432850000000002</v>
      </c>
      <c r="D31" s="18">
        <f>0.662+6.992+1.78+0.448</f>
        <v>9.882</v>
      </c>
      <c r="E31" s="18">
        <f>1.11+0.66+6.99+1.78+0.45</f>
        <v>10.989999999999998</v>
      </c>
      <c r="F31" s="15">
        <f t="shared" si="0"/>
        <v>35.30485</v>
      </c>
      <c r="G31" s="10"/>
      <c r="N31" s="121"/>
    </row>
    <row r="32" spans="1:14" s="11" customFormat="1" ht="15.75">
      <c r="A32" s="16"/>
      <c r="B32" s="17" t="s">
        <v>6</v>
      </c>
      <c r="C32" s="27"/>
      <c r="D32" s="27"/>
      <c r="E32" s="27"/>
      <c r="F32" s="28"/>
      <c r="G32" s="10"/>
      <c r="N32" s="122"/>
    </row>
    <row r="33" spans="1:14" s="11" customFormat="1" ht="15.75">
      <c r="A33" s="16" t="s">
        <v>26</v>
      </c>
      <c r="B33" s="17" t="s">
        <v>27</v>
      </c>
      <c r="C33" s="27">
        <v>0</v>
      </c>
      <c r="D33" s="27">
        <v>0</v>
      </c>
      <c r="E33" s="27">
        <v>0</v>
      </c>
      <c r="F33" s="15">
        <f>SUM(C33:E33)</f>
        <v>0</v>
      </c>
      <c r="G33" s="10"/>
      <c r="N33" s="122"/>
    </row>
    <row r="34" spans="1:14" s="11" customFormat="1" ht="15.75">
      <c r="A34" s="16" t="s">
        <v>28</v>
      </c>
      <c r="B34" s="17" t="s">
        <v>29</v>
      </c>
      <c r="C34" s="27">
        <v>0.67</v>
      </c>
      <c r="D34" s="27">
        <v>0.45</v>
      </c>
      <c r="E34" s="27">
        <v>0.45</v>
      </c>
      <c r="F34" s="15">
        <f>SUM(C34:E34)</f>
        <v>1.57</v>
      </c>
      <c r="G34" s="10"/>
      <c r="N34" s="122"/>
    </row>
    <row r="35" spans="1:14" s="11" customFormat="1" ht="16.5" thickBot="1">
      <c r="A35" s="20" t="s">
        <v>30</v>
      </c>
      <c r="B35" s="21" t="s">
        <v>31</v>
      </c>
      <c r="C35" s="30"/>
      <c r="D35" s="30"/>
      <c r="E35" s="30"/>
      <c r="F35" s="31"/>
      <c r="G35" s="10"/>
      <c r="I35" s="24"/>
      <c r="N35" s="122"/>
    </row>
    <row r="36" spans="1:14" s="11" customFormat="1" ht="16.5" thickBot="1">
      <c r="A36" s="32" t="s">
        <v>32</v>
      </c>
      <c r="B36" s="33" t="s">
        <v>33</v>
      </c>
      <c r="C36" s="34">
        <f>C18-C22</f>
        <v>11.897150000000039</v>
      </c>
      <c r="D36" s="34">
        <f>D18-D22</f>
        <v>12.665030000000002</v>
      </c>
      <c r="E36" s="34">
        <f>E18-E22</f>
        <v>40.27000000000004</v>
      </c>
      <c r="F36" s="35">
        <f>SUM(C36:E36)</f>
        <v>64.83218000000008</v>
      </c>
      <c r="G36" s="10"/>
      <c r="N36" s="121"/>
    </row>
    <row r="37" spans="1:14" s="11" customFormat="1" ht="26.25" customHeight="1">
      <c r="A37" s="36" t="s">
        <v>34</v>
      </c>
      <c r="B37" s="37" t="s">
        <v>35</v>
      </c>
      <c r="C37" s="14">
        <f>C38-C42</f>
        <v>-0.325</v>
      </c>
      <c r="D37" s="14">
        <f>D38-D42</f>
        <v>-0.67</v>
      </c>
      <c r="E37" s="14">
        <f>E38-E42</f>
        <v>-1.07</v>
      </c>
      <c r="F37" s="38">
        <f>SUM(C37:E37)</f>
        <v>-2.0650000000000004</v>
      </c>
      <c r="G37" s="10"/>
      <c r="N37" s="121"/>
    </row>
    <row r="38" spans="1:14" s="11" customFormat="1" ht="15.75">
      <c r="A38" s="16" t="s">
        <v>12</v>
      </c>
      <c r="B38" s="17" t="s">
        <v>36</v>
      </c>
      <c r="C38" s="27"/>
      <c r="D38" s="27"/>
      <c r="E38" s="27"/>
      <c r="F38" s="28"/>
      <c r="G38" s="10"/>
      <c r="N38" s="122"/>
    </row>
    <row r="39" spans="1:14" s="11" customFormat="1" ht="15.75">
      <c r="A39" s="16"/>
      <c r="B39" s="17" t="s">
        <v>37</v>
      </c>
      <c r="C39" s="27"/>
      <c r="D39" s="27"/>
      <c r="E39" s="27"/>
      <c r="F39" s="28"/>
      <c r="G39" s="10"/>
      <c r="N39" s="122"/>
    </row>
    <row r="40" spans="1:14" s="11" customFormat="1" ht="31.5">
      <c r="A40" s="16" t="s">
        <v>7</v>
      </c>
      <c r="B40" s="17" t="s">
        <v>38</v>
      </c>
      <c r="C40" s="27"/>
      <c r="D40" s="27"/>
      <c r="E40" s="27"/>
      <c r="F40" s="28"/>
      <c r="G40" s="10"/>
      <c r="N40" s="122"/>
    </row>
    <row r="41" spans="1:14" s="11" customFormat="1" ht="15.75">
      <c r="A41" s="16" t="s">
        <v>8</v>
      </c>
      <c r="B41" s="39" t="s">
        <v>39</v>
      </c>
      <c r="C41" s="27"/>
      <c r="D41" s="27"/>
      <c r="E41" s="27"/>
      <c r="F41" s="28"/>
      <c r="G41" s="10"/>
      <c r="N41" s="122"/>
    </row>
    <row r="42" spans="1:14" s="11" customFormat="1" ht="15.75">
      <c r="A42" s="16" t="s">
        <v>18</v>
      </c>
      <c r="B42" s="17" t="s">
        <v>40</v>
      </c>
      <c r="C42" s="27">
        <v>0.325</v>
      </c>
      <c r="D42" s="27">
        <f>0.55+0.12</f>
        <v>0.67</v>
      </c>
      <c r="E42" s="27">
        <f>0.63+0.44</f>
        <v>1.07</v>
      </c>
      <c r="F42" s="15">
        <f>SUM(C42:E42)</f>
        <v>2.0650000000000004</v>
      </c>
      <c r="G42" s="10"/>
      <c r="N42" s="122"/>
    </row>
    <row r="43" spans="1:14" s="11" customFormat="1" ht="15.75">
      <c r="A43" s="16"/>
      <c r="B43" s="17" t="s">
        <v>37</v>
      </c>
      <c r="C43" s="27"/>
      <c r="D43" s="27"/>
      <c r="E43" s="27"/>
      <c r="F43" s="28"/>
      <c r="G43" s="10"/>
      <c r="N43" s="122"/>
    </row>
    <row r="44" spans="1:14" s="11" customFormat="1" ht="16.5" thickBot="1">
      <c r="A44" s="20" t="s">
        <v>41</v>
      </c>
      <c r="B44" s="21" t="s">
        <v>42</v>
      </c>
      <c r="C44" s="27">
        <v>0.03685</v>
      </c>
      <c r="D44" s="27">
        <v>0.12</v>
      </c>
      <c r="E44" s="27">
        <v>0.44</v>
      </c>
      <c r="F44" s="15">
        <f>SUM(C44:E44)</f>
        <v>0.59685</v>
      </c>
      <c r="G44" s="10"/>
      <c r="N44" s="122"/>
    </row>
    <row r="45" spans="1:14" s="11" customFormat="1" ht="16.5" thickBot="1">
      <c r="A45" s="40" t="s">
        <v>43</v>
      </c>
      <c r="B45" s="41" t="s">
        <v>44</v>
      </c>
      <c r="C45" s="42">
        <f>C36+C37</f>
        <v>11.57215000000004</v>
      </c>
      <c r="D45" s="42">
        <f>D36+D37</f>
        <v>11.995030000000002</v>
      </c>
      <c r="E45" s="42">
        <f>E36+E37</f>
        <v>39.20000000000004</v>
      </c>
      <c r="F45" s="43">
        <f>SUM(C45:E45)</f>
        <v>62.76718000000008</v>
      </c>
      <c r="G45" s="10"/>
      <c r="N45" s="121"/>
    </row>
    <row r="46" spans="1:14" s="11" customFormat="1" ht="16.5" thickBot="1">
      <c r="A46" s="40" t="s">
        <v>45</v>
      </c>
      <c r="B46" s="41" t="s">
        <v>46</v>
      </c>
      <c r="C46" s="14">
        <v>5.13</v>
      </c>
      <c r="D46" s="14">
        <v>9.66</v>
      </c>
      <c r="E46" s="14">
        <v>18.04</v>
      </c>
      <c r="F46" s="43">
        <f>SUM(C46:E46)</f>
        <v>32.83</v>
      </c>
      <c r="G46" s="10"/>
      <c r="N46" s="121"/>
    </row>
    <row r="47" spans="1:14" s="11" customFormat="1" ht="16.5" thickBot="1">
      <c r="A47" s="40" t="s">
        <v>47</v>
      </c>
      <c r="B47" s="41" t="s">
        <v>48</v>
      </c>
      <c r="C47" s="42">
        <f>C36-C46+C37</f>
        <v>6.442150000000039</v>
      </c>
      <c r="D47" s="42">
        <f>D36-D46+D37</f>
        <v>2.3350300000000015</v>
      </c>
      <c r="E47" s="42">
        <f>E36-E46+E37</f>
        <v>21.16000000000004</v>
      </c>
      <c r="F47" s="43">
        <f>SUM(C47:E47)</f>
        <v>29.93718000000008</v>
      </c>
      <c r="G47" s="10"/>
      <c r="N47" s="121"/>
    </row>
    <row r="48" spans="1:14" s="11" customFormat="1" ht="15.75">
      <c r="A48" s="36" t="s">
        <v>49</v>
      </c>
      <c r="B48" s="37" t="s">
        <v>50</v>
      </c>
      <c r="C48" s="44">
        <f>C53</f>
        <v>6.03246</v>
      </c>
      <c r="D48" s="44">
        <f>D53</f>
        <v>4.943</v>
      </c>
      <c r="E48" s="44">
        <f>E53</f>
        <v>5.66</v>
      </c>
      <c r="F48" s="38">
        <f>SUM(C48:E48)</f>
        <v>16.635460000000002</v>
      </c>
      <c r="G48" s="10"/>
      <c r="N48" s="121"/>
    </row>
    <row r="49" spans="1:14" s="11" customFormat="1" ht="15.75">
      <c r="A49" s="16"/>
      <c r="B49" s="17" t="s">
        <v>6</v>
      </c>
      <c r="C49" s="27"/>
      <c r="D49" s="27"/>
      <c r="E49" s="27"/>
      <c r="F49" s="28"/>
      <c r="G49" s="10"/>
      <c r="N49" s="122"/>
    </row>
    <row r="50" spans="1:14" s="11" customFormat="1" ht="15.75">
      <c r="A50" s="16" t="s">
        <v>12</v>
      </c>
      <c r="B50" s="17" t="s">
        <v>51</v>
      </c>
      <c r="C50" s="27"/>
      <c r="D50" s="27"/>
      <c r="E50" s="27"/>
      <c r="F50" s="28"/>
      <c r="G50" s="10"/>
      <c r="N50" s="122"/>
    </row>
    <row r="51" spans="1:14" s="11" customFormat="1" ht="15.75">
      <c r="A51" s="45" t="s">
        <v>18</v>
      </c>
      <c r="B51" s="17" t="s">
        <v>52</v>
      </c>
      <c r="C51" s="27"/>
      <c r="D51" s="27"/>
      <c r="E51" s="27"/>
      <c r="F51" s="28"/>
      <c r="N51" s="122"/>
    </row>
    <row r="52" spans="1:14" s="11" customFormat="1" ht="15.75">
      <c r="A52" s="16" t="s">
        <v>20</v>
      </c>
      <c r="B52" s="17" t="s">
        <v>53</v>
      </c>
      <c r="C52" s="27"/>
      <c r="D52" s="27"/>
      <c r="E52" s="27"/>
      <c r="F52" s="28"/>
      <c r="N52" s="122"/>
    </row>
    <row r="53" spans="1:14" s="11" customFormat="1" ht="16.5" thickBot="1">
      <c r="A53" s="20" t="s">
        <v>22</v>
      </c>
      <c r="B53" s="21" t="s">
        <v>54</v>
      </c>
      <c r="C53" s="22">
        <v>6.03246</v>
      </c>
      <c r="D53" s="18">
        <v>4.943</v>
      </c>
      <c r="E53" s="18">
        <v>5.66</v>
      </c>
      <c r="F53" s="22">
        <f>F47</f>
        <v>29.93718000000008</v>
      </c>
      <c r="N53" s="121"/>
    </row>
    <row r="54" spans="1:14" s="11" customFormat="1" ht="15.75">
      <c r="A54" s="36" t="s">
        <v>55</v>
      </c>
      <c r="B54" s="37" t="s">
        <v>56</v>
      </c>
      <c r="C54" s="44"/>
      <c r="D54" s="44"/>
      <c r="E54" s="44"/>
      <c r="F54" s="38"/>
      <c r="G54" s="10"/>
      <c r="N54" s="121"/>
    </row>
    <row r="55" spans="1:14" s="48" customFormat="1" ht="15.75">
      <c r="A55" s="16" t="s">
        <v>12</v>
      </c>
      <c r="B55" s="46" t="s">
        <v>57</v>
      </c>
      <c r="C55" s="27"/>
      <c r="D55" s="27"/>
      <c r="E55" s="27"/>
      <c r="F55" s="28"/>
      <c r="G55" s="47"/>
      <c r="N55" s="122"/>
    </row>
    <row r="56" spans="1:14" s="48" customFormat="1" ht="15.75">
      <c r="A56" s="16" t="s">
        <v>18</v>
      </c>
      <c r="B56" s="17" t="s">
        <v>58</v>
      </c>
      <c r="C56" s="27"/>
      <c r="D56" s="27"/>
      <c r="E56" s="27"/>
      <c r="F56" s="28"/>
      <c r="G56" s="47"/>
      <c r="N56" s="122"/>
    </row>
    <row r="57" spans="1:14" s="48" customFormat="1" ht="16.5" thickBot="1">
      <c r="A57" s="20"/>
      <c r="B57" s="21" t="s">
        <v>59</v>
      </c>
      <c r="C57" s="30"/>
      <c r="D57" s="30"/>
      <c r="E57" s="30"/>
      <c r="F57" s="31"/>
      <c r="G57" s="47"/>
      <c r="N57" s="122"/>
    </row>
    <row r="58" spans="1:14" s="11" customFormat="1" ht="15.75">
      <c r="A58" s="36" t="s">
        <v>60</v>
      </c>
      <c r="B58" s="37" t="s">
        <v>61</v>
      </c>
      <c r="C58" s="44"/>
      <c r="D58" s="44"/>
      <c r="E58" s="44"/>
      <c r="F58" s="38"/>
      <c r="G58" s="10"/>
      <c r="N58" s="121"/>
    </row>
    <row r="59" spans="1:14" s="48" customFormat="1" ht="15.75">
      <c r="A59" s="16" t="s">
        <v>12</v>
      </c>
      <c r="B59" s="46" t="s">
        <v>62</v>
      </c>
      <c r="C59" s="27"/>
      <c r="D59" s="27"/>
      <c r="E59" s="27"/>
      <c r="F59" s="28"/>
      <c r="G59" s="47"/>
      <c r="N59" s="122"/>
    </row>
    <row r="60" spans="1:14" s="48" customFormat="1" ht="15.75">
      <c r="A60" s="16" t="s">
        <v>18</v>
      </c>
      <c r="B60" s="17" t="s">
        <v>63</v>
      </c>
      <c r="C60" s="27"/>
      <c r="D60" s="27"/>
      <c r="E60" s="27"/>
      <c r="F60" s="28"/>
      <c r="G60" s="47"/>
      <c r="N60" s="122"/>
    </row>
    <row r="61" spans="1:14" s="48" customFormat="1" ht="16.5" thickBot="1">
      <c r="A61" s="20"/>
      <c r="B61" s="21" t="s">
        <v>59</v>
      </c>
      <c r="C61" s="30"/>
      <c r="D61" s="30"/>
      <c r="E61" s="30"/>
      <c r="F61" s="31"/>
      <c r="G61" s="47"/>
      <c r="N61" s="122"/>
    </row>
    <row r="62" spans="1:14" s="11" customFormat="1" ht="15.75">
      <c r="A62" s="36" t="s">
        <v>64</v>
      </c>
      <c r="B62" s="37" t="s">
        <v>65</v>
      </c>
      <c r="C62" s="44">
        <f>C64</f>
        <v>0</v>
      </c>
      <c r="D62" s="44">
        <f>D64</f>
        <v>0</v>
      </c>
      <c r="E62" s="44">
        <f>E64</f>
        <v>0</v>
      </c>
      <c r="F62" s="38">
        <f>SUM(C62:E62)</f>
        <v>0</v>
      </c>
      <c r="N62" s="121"/>
    </row>
    <row r="63" spans="1:14" s="11" customFormat="1" ht="15.75">
      <c r="A63" s="25"/>
      <c r="B63" s="17" t="s">
        <v>66</v>
      </c>
      <c r="C63" s="27"/>
      <c r="D63" s="27"/>
      <c r="E63" s="27"/>
      <c r="F63" s="28"/>
      <c r="N63" s="122"/>
    </row>
    <row r="64" spans="1:14" s="11" customFormat="1" ht="15.75">
      <c r="A64" s="16" t="s">
        <v>12</v>
      </c>
      <c r="B64" s="17" t="s">
        <v>67</v>
      </c>
      <c r="C64" s="27"/>
      <c r="D64" s="27"/>
      <c r="E64" s="27"/>
      <c r="F64" s="28"/>
      <c r="N64" s="122"/>
    </row>
    <row r="65" spans="1:14" s="11" customFormat="1" ht="15.75">
      <c r="A65" s="16" t="s">
        <v>7</v>
      </c>
      <c r="B65" s="17" t="s">
        <v>68</v>
      </c>
      <c r="C65" s="18"/>
      <c r="D65" s="18"/>
      <c r="E65" s="18"/>
      <c r="F65" s="19"/>
      <c r="N65" s="121"/>
    </row>
    <row r="66" spans="1:14" s="11" customFormat="1" ht="16.5" thickBot="1">
      <c r="A66" s="20" t="s">
        <v>18</v>
      </c>
      <c r="B66" s="21" t="s">
        <v>69</v>
      </c>
      <c r="C66" s="22"/>
      <c r="D66" s="22"/>
      <c r="E66" s="22"/>
      <c r="F66" s="23"/>
      <c r="N66" s="121"/>
    </row>
    <row r="67" spans="1:14" s="11" customFormat="1" ht="15.75">
      <c r="A67" s="36" t="s">
        <v>70</v>
      </c>
      <c r="B67" s="37" t="s">
        <v>71</v>
      </c>
      <c r="C67" s="49">
        <f>C69</f>
        <v>0</v>
      </c>
      <c r="D67" s="49">
        <f>D69</f>
        <v>0</v>
      </c>
      <c r="E67" s="49">
        <f>E69</f>
        <v>0</v>
      </c>
      <c r="F67" s="50">
        <f>C67+D67+E67</f>
        <v>0</v>
      </c>
      <c r="N67" s="122"/>
    </row>
    <row r="68" spans="1:14" s="11" customFormat="1" ht="15.75">
      <c r="A68" s="25"/>
      <c r="B68" s="17" t="s">
        <v>72</v>
      </c>
      <c r="C68" s="27"/>
      <c r="D68" s="27"/>
      <c r="E68" s="27"/>
      <c r="F68" s="28"/>
      <c r="N68" s="122"/>
    </row>
    <row r="69" spans="1:14" s="11" customFormat="1" ht="15.75">
      <c r="A69" s="16" t="s">
        <v>12</v>
      </c>
      <c r="B69" s="17" t="s">
        <v>73</v>
      </c>
      <c r="C69" s="18"/>
      <c r="D69" s="18"/>
      <c r="E69" s="18"/>
      <c r="F69" s="19"/>
      <c r="N69" s="121"/>
    </row>
    <row r="70" spans="1:14" s="11" customFormat="1" ht="15.75">
      <c r="A70" s="16" t="s">
        <v>7</v>
      </c>
      <c r="B70" s="17" t="s">
        <v>68</v>
      </c>
      <c r="C70" s="18"/>
      <c r="D70" s="18"/>
      <c r="E70" s="18"/>
      <c r="F70" s="19"/>
      <c r="N70" s="121"/>
    </row>
    <row r="71" spans="1:14" s="11" customFormat="1" ht="16.5" thickBot="1">
      <c r="A71" s="20" t="s">
        <v>18</v>
      </c>
      <c r="B71" s="21" t="s">
        <v>69</v>
      </c>
      <c r="C71" s="22"/>
      <c r="D71" s="22"/>
      <c r="E71" s="22"/>
      <c r="F71" s="23"/>
      <c r="N71" s="121"/>
    </row>
    <row r="72" spans="1:14" s="112" customFormat="1" ht="16.5" thickBot="1">
      <c r="A72" s="51" t="s">
        <v>74</v>
      </c>
      <c r="B72" s="52" t="s">
        <v>75</v>
      </c>
      <c r="C72" s="129">
        <f>'приложение 4.2'!C29</f>
        <v>0</v>
      </c>
      <c r="D72" s="129">
        <f>'приложение 4.2'!D29</f>
        <v>0</v>
      </c>
      <c r="E72" s="129">
        <f>'приложение 4.2'!E29</f>
        <v>0</v>
      </c>
      <c r="F72" s="38">
        <f>C72+D72+E72</f>
        <v>0</v>
      </c>
      <c r="N72" s="123"/>
    </row>
    <row r="73" spans="1:14" s="11" customFormat="1" ht="15.75">
      <c r="A73" s="36" t="s">
        <v>76</v>
      </c>
      <c r="B73" s="37" t="s">
        <v>77</v>
      </c>
      <c r="C73" s="44"/>
      <c r="D73" s="44"/>
      <c r="E73" s="44"/>
      <c r="F73" s="38"/>
      <c r="N73" s="121"/>
    </row>
    <row r="74" spans="1:14" s="11" customFormat="1" ht="15.75">
      <c r="A74" s="16" t="s">
        <v>12</v>
      </c>
      <c r="B74" s="17" t="s">
        <v>78</v>
      </c>
      <c r="C74" s="27"/>
      <c r="D74" s="27"/>
      <c r="E74" s="27"/>
      <c r="F74" s="28"/>
      <c r="N74" s="122"/>
    </row>
    <row r="75" spans="1:14" s="11" customFormat="1" ht="16.5" thickBot="1">
      <c r="A75" s="20" t="s">
        <v>18</v>
      </c>
      <c r="B75" s="21" t="s">
        <v>79</v>
      </c>
      <c r="C75" s="30"/>
      <c r="D75" s="30"/>
      <c r="E75" s="30"/>
      <c r="F75" s="31"/>
      <c r="N75" s="122"/>
    </row>
    <row r="76" spans="1:14" s="11" customFormat="1" ht="16.5" thickBot="1">
      <c r="A76" s="40" t="s">
        <v>80</v>
      </c>
      <c r="B76" s="41" t="s">
        <v>81</v>
      </c>
      <c r="C76" s="53"/>
      <c r="D76" s="53"/>
      <c r="E76" s="53"/>
      <c r="F76" s="54"/>
      <c r="N76" s="122"/>
    </row>
    <row r="77" spans="1:14" s="11" customFormat="1" ht="15.75">
      <c r="A77" s="12" t="s">
        <v>82</v>
      </c>
      <c r="B77" s="13" t="s">
        <v>83</v>
      </c>
      <c r="C77" s="14">
        <v>70.64</v>
      </c>
      <c r="D77" s="14">
        <v>172.63</v>
      </c>
      <c r="E77" s="14">
        <v>108.26</v>
      </c>
      <c r="F77" s="15">
        <f>SUM(C77:E77)</f>
        <v>351.53</v>
      </c>
      <c r="G77" s="24"/>
      <c r="N77" s="121"/>
    </row>
    <row r="78" spans="1:14" s="11" customFormat="1" ht="16.5" thickBot="1">
      <c r="A78" s="55"/>
      <c r="B78" s="56" t="s">
        <v>68</v>
      </c>
      <c r="C78" s="57"/>
      <c r="D78" s="57"/>
      <c r="E78" s="57"/>
      <c r="F78" s="58"/>
      <c r="N78" s="121"/>
    </row>
    <row r="79" spans="1:14" s="11" customFormat="1" ht="48" thickBot="1">
      <c r="A79" s="40" t="s">
        <v>82</v>
      </c>
      <c r="B79" s="59" t="s">
        <v>204</v>
      </c>
      <c r="C79" s="53">
        <f>C18+C38+C55+C59+C62+C72+C75+C76</f>
        <v>190.05</v>
      </c>
      <c r="D79" s="53">
        <f>D18+D38+D55+D59+D62+D72+D75+D76</f>
        <v>222.653</v>
      </c>
      <c r="E79" s="53">
        <f>E18+E38+E55+E59+E62+E72+E75+E76</f>
        <v>302.98</v>
      </c>
      <c r="F79" s="54">
        <f>SUM(C79:E79)</f>
        <v>715.683</v>
      </c>
      <c r="N79" s="122"/>
    </row>
    <row r="80" spans="1:14" s="11" customFormat="1" ht="47.25">
      <c r="A80" s="36" t="s">
        <v>84</v>
      </c>
      <c r="B80" s="60" t="s">
        <v>85</v>
      </c>
      <c r="C80" s="49">
        <f>C22-C29+C42+C55+C60+C46+C48+C67+C74+C77</f>
        <v>229.92030999999997</v>
      </c>
      <c r="D80" s="49">
        <f>D22-D29+D42+D55+D60+D46+D48+D67+D74+D77</f>
        <v>363.47696999999994</v>
      </c>
      <c r="E80" s="49">
        <f>E22-E29+E42+E55+E60+E46+E48+E67+E74+E77</f>
        <v>335.60999999999996</v>
      </c>
      <c r="F80" s="50">
        <f>SUM(C80:E80)</f>
        <v>929.0072799999998</v>
      </c>
      <c r="N80" s="122"/>
    </row>
    <row r="81" spans="1:14" s="11" customFormat="1" ht="32.25" thickBot="1">
      <c r="A81" s="61"/>
      <c r="B81" s="62" t="s">
        <v>86</v>
      </c>
      <c r="C81" s="22">
        <f>C79-C80</f>
        <v>-39.87030999999996</v>
      </c>
      <c r="D81" s="22">
        <f>D79-D80</f>
        <v>-140.82396999999995</v>
      </c>
      <c r="E81" s="22">
        <f>E79-E80</f>
        <v>-32.62999999999994</v>
      </c>
      <c r="F81" s="23">
        <f>SUM(C81:E81)</f>
        <v>-213.32427999999985</v>
      </c>
      <c r="G81" s="24"/>
      <c r="N81" s="121"/>
    </row>
    <row r="82" spans="1:14" s="11" customFormat="1" ht="16.5" thickBot="1">
      <c r="A82" s="63"/>
      <c r="B82" s="64"/>
      <c r="C82" s="65"/>
      <c r="D82" s="65"/>
      <c r="E82" s="65"/>
      <c r="F82" s="66"/>
      <c r="N82" s="122"/>
    </row>
    <row r="83" spans="1:14" s="11" customFormat="1" ht="15.75">
      <c r="A83" s="67"/>
      <c r="B83" s="37" t="s">
        <v>87</v>
      </c>
      <c r="C83" s="49"/>
      <c r="D83" s="49"/>
      <c r="E83" s="49"/>
      <c r="F83" s="50"/>
      <c r="N83" s="122"/>
    </row>
    <row r="84" spans="1:14" s="11" customFormat="1" ht="15.75">
      <c r="A84" s="16" t="s">
        <v>12</v>
      </c>
      <c r="B84" s="17" t="s">
        <v>88</v>
      </c>
      <c r="C84" s="68">
        <f>C18-C22+C29</f>
        <v>42.25715000000004</v>
      </c>
      <c r="D84" s="68">
        <f>D18-D22+D29</f>
        <v>47.07903</v>
      </c>
      <c r="E84" s="68">
        <f>E18-E22+E29</f>
        <v>100.40000000000003</v>
      </c>
      <c r="F84" s="68">
        <f>F18-F22</f>
        <v>64.83218000000011</v>
      </c>
      <c r="N84" s="124"/>
    </row>
    <row r="85" spans="1:14" s="11" customFormat="1" ht="15.75">
      <c r="A85" s="16" t="s">
        <v>18</v>
      </c>
      <c r="B85" s="17" t="s">
        <v>89</v>
      </c>
      <c r="C85" s="68">
        <v>0</v>
      </c>
      <c r="D85" s="68">
        <v>0</v>
      </c>
      <c r="E85" s="68">
        <v>0</v>
      </c>
      <c r="F85" s="69">
        <v>0</v>
      </c>
      <c r="N85" s="124"/>
    </row>
    <row r="86" spans="1:14" s="11" customFormat="1" ht="16.5" thickBot="1">
      <c r="A86" s="20" t="s">
        <v>20</v>
      </c>
      <c r="B86" s="21" t="s">
        <v>90</v>
      </c>
      <c r="C86" s="165">
        <v>1.054</v>
      </c>
      <c r="D86" s="149">
        <v>1.049</v>
      </c>
      <c r="E86" s="149">
        <v>1.049</v>
      </c>
      <c r="F86" s="70"/>
      <c r="N86" s="125"/>
    </row>
    <row r="88" spans="1:10" ht="15.75">
      <c r="A88" s="1" t="s">
        <v>91</v>
      </c>
      <c r="C88" s="71"/>
      <c r="G88" s="98"/>
      <c r="H88" s="98"/>
      <c r="I88" s="98"/>
      <c r="J88" s="98"/>
    </row>
    <row r="89" spans="2:10" ht="15.75">
      <c r="B89" s="106"/>
      <c r="C89" s="106"/>
      <c r="D89" s="106"/>
      <c r="E89" s="106"/>
      <c r="F89" s="106"/>
      <c r="G89" s="98"/>
      <c r="H89" s="98"/>
      <c r="I89" s="98"/>
      <c r="J89" s="98"/>
    </row>
    <row r="90" spans="2:10" ht="15.75">
      <c r="B90" s="106"/>
      <c r="C90" s="106"/>
      <c r="D90" s="106"/>
      <c r="E90" s="106"/>
      <c r="F90" s="106"/>
      <c r="G90" s="98"/>
      <c r="H90" s="98"/>
      <c r="I90" s="98"/>
      <c r="J90" s="98"/>
    </row>
    <row r="91" spans="2:10" ht="15.75">
      <c r="B91" s="106"/>
      <c r="C91" s="106"/>
      <c r="D91" s="106"/>
      <c r="E91" s="106"/>
      <c r="F91" s="106"/>
      <c r="G91" s="98"/>
      <c r="H91" s="98"/>
      <c r="I91" s="98"/>
      <c r="J91" s="98"/>
    </row>
    <row r="92" spans="2:10" ht="15.75">
      <c r="B92" s="106"/>
      <c r="C92" s="106"/>
      <c r="D92" s="106"/>
      <c r="E92" s="106"/>
      <c r="F92" s="106"/>
      <c r="G92" s="98"/>
      <c r="H92" s="98"/>
      <c r="I92" s="98"/>
      <c r="J92" s="98"/>
    </row>
    <row r="93" spans="2:10" ht="15.75">
      <c r="B93" s="106"/>
      <c r="C93" s="106"/>
      <c r="D93" s="106"/>
      <c r="E93" s="106"/>
      <c r="F93" s="106"/>
      <c r="G93" s="98"/>
      <c r="H93" s="98"/>
      <c r="I93" s="98"/>
      <c r="J93" s="98"/>
    </row>
    <row r="94" spans="2:10" ht="15.75">
      <c r="B94" s="106"/>
      <c r="C94" s="106"/>
      <c r="D94" s="106"/>
      <c r="E94" s="106"/>
      <c r="F94" s="106"/>
      <c r="G94" s="98"/>
      <c r="H94" s="98"/>
      <c r="I94" s="98"/>
      <c r="J94" s="98"/>
    </row>
    <row r="95" spans="7:10" ht="15.75">
      <c r="G95" s="98"/>
      <c r="H95" s="98"/>
      <c r="I95" s="98"/>
      <c r="J95" s="98"/>
    </row>
  </sheetData>
  <sheetProtection/>
  <mergeCells count="8">
    <mergeCell ref="A14:A16"/>
    <mergeCell ref="B14:B16"/>
    <mergeCell ref="C15:C16"/>
    <mergeCell ref="D15:D16"/>
    <mergeCell ref="D8:F8"/>
    <mergeCell ref="E9:F9"/>
    <mergeCell ref="E15:E16"/>
    <mergeCell ref="F15:F16"/>
  </mergeCells>
  <printOptions/>
  <pageMargins left="0.75" right="0.16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="80" zoomScaleNormal="80" zoomScaleSheetLayoutView="80" zoomScalePageLayoutView="0" workbookViewId="0" topLeftCell="A1">
      <selection activeCell="C19" sqref="C19"/>
    </sheetView>
  </sheetViews>
  <sheetFormatPr defaultColWidth="10.25390625" defaultRowHeight="12.75"/>
  <cols>
    <col min="1" max="1" width="10.25390625" style="73" customWidth="1"/>
    <col min="2" max="2" width="50.25390625" style="73" bestFit="1" customWidth="1"/>
    <col min="3" max="5" width="16.375" style="73" customWidth="1"/>
    <col min="6" max="6" width="12.875" style="73" customWidth="1"/>
    <col min="7" max="7" width="11.25390625" style="73" customWidth="1"/>
    <col min="8" max="8" width="11.625" style="73" customWidth="1"/>
    <col min="9" max="9" width="11.00390625" style="73" customWidth="1"/>
    <col min="10" max="16384" width="10.25390625" style="73" customWidth="1"/>
  </cols>
  <sheetData>
    <row r="1" ht="15.75">
      <c r="F1" s="110" t="s">
        <v>93</v>
      </c>
    </row>
    <row r="2" ht="15.75">
      <c r="F2" s="110" t="s">
        <v>150</v>
      </c>
    </row>
    <row r="3" ht="15.75">
      <c r="F3" s="110" t="s">
        <v>151</v>
      </c>
    </row>
    <row r="4" spans="5:6" ht="15.75">
      <c r="E4" s="109"/>
      <c r="F4" s="110" t="s">
        <v>160</v>
      </c>
    </row>
    <row r="5" spans="4:6" ht="15.75">
      <c r="D5" s="160"/>
      <c r="E5" s="160"/>
      <c r="F5" s="161"/>
    </row>
    <row r="6" spans="1:8" s="76" customFormat="1" ht="16.5" customHeight="1">
      <c r="A6" s="107" t="s">
        <v>146</v>
      </c>
      <c r="B6" s="107"/>
      <c r="C6" s="107"/>
      <c r="D6" s="162"/>
      <c r="E6" s="162"/>
      <c r="F6" s="163" t="s">
        <v>196</v>
      </c>
      <c r="G6" s="107"/>
      <c r="H6" s="107"/>
    </row>
    <row r="7" spans="2:6" s="76" customFormat="1" ht="15.75">
      <c r="B7" s="74"/>
      <c r="C7" s="74"/>
      <c r="D7" s="162"/>
      <c r="E7" s="162"/>
      <c r="F7" s="163" t="s">
        <v>201</v>
      </c>
    </row>
    <row r="8" spans="4:6" ht="15.75">
      <c r="D8" s="185" t="s">
        <v>197</v>
      </c>
      <c r="E8" s="185"/>
      <c r="F8" s="185"/>
    </row>
    <row r="9" spans="2:6" ht="15" customHeight="1">
      <c r="B9" s="108" t="s">
        <v>147</v>
      </c>
      <c r="D9" s="164"/>
      <c r="E9" s="186" t="s">
        <v>202</v>
      </c>
      <c r="F9" s="186"/>
    </row>
    <row r="10" spans="2:6" ht="15.75">
      <c r="B10" s="108" t="s">
        <v>158</v>
      </c>
      <c r="D10" s="162"/>
      <c r="E10" s="162"/>
      <c r="F10" s="163" t="s">
        <v>198</v>
      </c>
    </row>
    <row r="11" spans="2:6" ht="15.75">
      <c r="B11" s="108" t="s">
        <v>148</v>
      </c>
      <c r="D11" s="162"/>
      <c r="E11" s="162"/>
      <c r="F11" s="163" t="s">
        <v>199</v>
      </c>
    </row>
    <row r="12" ht="15.75">
      <c r="B12" s="108" t="s">
        <v>149</v>
      </c>
    </row>
    <row r="13" ht="15.75">
      <c r="B13" s="108" t="s">
        <v>153</v>
      </c>
    </row>
    <row r="14" spans="4:5" ht="15.75">
      <c r="D14" s="113"/>
      <c r="E14" s="113"/>
    </row>
    <row r="15" spans="1:6" s="142" customFormat="1" ht="16.5" thickBot="1">
      <c r="A15" s="141"/>
      <c r="C15" s="143"/>
      <c r="D15" s="166"/>
      <c r="E15" s="166"/>
      <c r="F15" s="143"/>
    </row>
    <row r="16" spans="1:12" ht="48" customHeight="1" thickBot="1">
      <c r="A16" s="77" t="s">
        <v>94</v>
      </c>
      <c r="B16" s="78" t="s">
        <v>95</v>
      </c>
      <c r="C16" s="79" t="s">
        <v>96</v>
      </c>
      <c r="D16" s="79" t="s">
        <v>97</v>
      </c>
      <c r="E16" s="79" t="s">
        <v>159</v>
      </c>
      <c r="F16" s="77" t="s">
        <v>4</v>
      </c>
      <c r="K16" s="92"/>
      <c r="L16" s="92"/>
    </row>
    <row r="17" spans="1:12" s="75" customFormat="1" ht="15.75">
      <c r="A17" s="101">
        <v>1</v>
      </c>
      <c r="B17" s="102" t="s">
        <v>98</v>
      </c>
      <c r="C17" s="167">
        <f>C18+C25+C29+C30+C32</f>
        <v>70.64</v>
      </c>
      <c r="D17" s="167">
        <f>D18+D25+D29+D30+D32</f>
        <v>172.63</v>
      </c>
      <c r="E17" s="167">
        <f>E18+E25+E29+E30+E32</f>
        <v>108.26</v>
      </c>
      <c r="F17" s="168">
        <f>C17+D17+E17</f>
        <v>351.53</v>
      </c>
      <c r="H17" s="144"/>
      <c r="K17" s="126"/>
      <c r="L17" s="126"/>
    </row>
    <row r="18" spans="1:12" ht="15.75">
      <c r="A18" s="81" t="s">
        <v>7</v>
      </c>
      <c r="B18" s="80" t="s">
        <v>99</v>
      </c>
      <c r="C18" s="169">
        <f>C19+C20+C21+C22+C23+C24</f>
        <v>14.89</v>
      </c>
      <c r="D18" s="169">
        <f>D19+D20+D21+D22+D23</f>
        <v>20.54</v>
      </c>
      <c r="E18" s="169">
        <f>E19+E20+E21+E22+E23</f>
        <v>35.88</v>
      </c>
      <c r="F18" s="170">
        <f>C18+D18+E18</f>
        <v>71.31</v>
      </c>
      <c r="J18" s="113"/>
      <c r="K18" s="127"/>
      <c r="L18" s="128"/>
    </row>
    <row r="19" spans="1:12" ht="15.75">
      <c r="A19" s="81" t="s">
        <v>100</v>
      </c>
      <c r="B19" s="80" t="s">
        <v>101</v>
      </c>
      <c r="C19" s="169">
        <v>0</v>
      </c>
      <c r="D19" s="169">
        <v>20.54</v>
      </c>
      <c r="E19" s="169">
        <v>35.88</v>
      </c>
      <c r="F19" s="170">
        <f>C19+D19+E19</f>
        <v>56.42</v>
      </c>
      <c r="K19" s="92"/>
      <c r="L19" s="92"/>
    </row>
    <row r="20" spans="1:12" ht="15.75">
      <c r="A20" s="81" t="s">
        <v>102</v>
      </c>
      <c r="B20" s="80" t="s">
        <v>103</v>
      </c>
      <c r="C20" s="169"/>
      <c r="D20" s="169"/>
      <c r="E20" s="171"/>
      <c r="F20" s="170"/>
      <c r="K20" s="92"/>
      <c r="L20" s="92"/>
    </row>
    <row r="21" spans="1:6" ht="31.5">
      <c r="A21" s="81" t="s">
        <v>104</v>
      </c>
      <c r="B21" s="80" t="s">
        <v>105</v>
      </c>
      <c r="C21" s="169"/>
      <c r="D21" s="169"/>
      <c r="E21" s="171"/>
      <c r="F21" s="172"/>
    </row>
    <row r="22" spans="1:6" ht="31.5">
      <c r="A22" s="81" t="s">
        <v>106</v>
      </c>
      <c r="B22" s="80" t="s">
        <v>107</v>
      </c>
      <c r="C22" s="169"/>
      <c r="D22" s="169"/>
      <c r="E22" s="171"/>
      <c r="F22" s="170"/>
    </row>
    <row r="23" spans="1:6" ht="31.5">
      <c r="A23" s="81" t="s">
        <v>108</v>
      </c>
      <c r="B23" s="80" t="s">
        <v>109</v>
      </c>
      <c r="C23" s="169"/>
      <c r="D23" s="169"/>
      <c r="E23" s="171"/>
      <c r="F23" s="170"/>
    </row>
    <row r="24" spans="1:6" ht="15.75">
      <c r="A24" s="81" t="s">
        <v>110</v>
      </c>
      <c r="B24" s="80" t="s">
        <v>111</v>
      </c>
      <c r="C24" s="169">
        <v>14.89</v>
      </c>
      <c r="D24" s="169"/>
      <c r="E24" s="171"/>
      <c r="F24" s="170"/>
    </row>
    <row r="25" spans="1:6" ht="15.75">
      <c r="A25" s="81" t="s">
        <v>8</v>
      </c>
      <c r="B25" s="80" t="s">
        <v>112</v>
      </c>
      <c r="C25" s="169">
        <f>C26+C27+C28</f>
        <v>41.13</v>
      </c>
      <c r="D25" s="169">
        <f>D26+D27+D28</f>
        <v>40.6</v>
      </c>
      <c r="E25" s="169">
        <f>E26+E27+E28</f>
        <v>70.3</v>
      </c>
      <c r="F25" s="170">
        <f>C25+D25+E25</f>
        <v>152.03</v>
      </c>
    </row>
    <row r="26" spans="1:6" ht="15.75">
      <c r="A26" s="81" t="s">
        <v>113</v>
      </c>
      <c r="B26" s="80" t="s">
        <v>114</v>
      </c>
      <c r="C26" s="169">
        <v>41.13</v>
      </c>
      <c r="D26" s="169">
        <v>40.6</v>
      </c>
      <c r="E26" s="169">
        <v>70.3</v>
      </c>
      <c r="F26" s="170">
        <f>C26+D26+E26</f>
        <v>152.03</v>
      </c>
    </row>
    <row r="27" spans="1:6" ht="15.75">
      <c r="A27" s="81" t="s">
        <v>115</v>
      </c>
      <c r="B27" s="80" t="s">
        <v>116</v>
      </c>
      <c r="C27" s="169"/>
      <c r="D27" s="169"/>
      <c r="E27" s="171"/>
      <c r="F27" s="170"/>
    </row>
    <row r="28" spans="1:6" ht="15.75">
      <c r="A28" s="81" t="s">
        <v>117</v>
      </c>
      <c r="B28" s="80" t="s">
        <v>118</v>
      </c>
      <c r="C28" s="169"/>
      <c r="D28" s="169"/>
      <c r="E28" s="171"/>
      <c r="F28" s="170"/>
    </row>
    <row r="29" spans="1:8" ht="15.75">
      <c r="A29" s="81" t="s">
        <v>16</v>
      </c>
      <c r="B29" s="80" t="s">
        <v>119</v>
      </c>
      <c r="C29" s="169">
        <v>0</v>
      </c>
      <c r="D29" s="169">
        <v>0</v>
      </c>
      <c r="E29" s="169">
        <v>0</v>
      </c>
      <c r="F29" s="170">
        <f>C29+D29+E29</f>
        <v>0</v>
      </c>
      <c r="H29" s="113"/>
    </row>
    <row r="30" spans="1:6" ht="15.75">
      <c r="A30" s="81" t="s">
        <v>120</v>
      </c>
      <c r="B30" s="80" t="s">
        <v>121</v>
      </c>
      <c r="C30" s="169"/>
      <c r="D30" s="169"/>
      <c r="E30" s="171"/>
      <c r="F30" s="170"/>
    </row>
    <row r="31" spans="1:6" ht="15.75">
      <c r="A31" s="81" t="s">
        <v>122</v>
      </c>
      <c r="B31" s="80" t="s">
        <v>123</v>
      </c>
      <c r="C31" s="169"/>
      <c r="D31" s="169"/>
      <c r="E31" s="171"/>
      <c r="F31" s="170"/>
    </row>
    <row r="32" spans="1:6" ht="15.75">
      <c r="A32" s="81" t="s">
        <v>124</v>
      </c>
      <c r="B32" s="80" t="s">
        <v>125</v>
      </c>
      <c r="C32" s="169">
        <v>14.62</v>
      </c>
      <c r="D32" s="169">
        <v>111.49</v>
      </c>
      <c r="E32" s="169">
        <v>2.08</v>
      </c>
      <c r="F32" s="170">
        <f>C32+D32+E32</f>
        <v>128.19</v>
      </c>
    </row>
    <row r="33" spans="1:6" s="75" customFormat="1" ht="15.75">
      <c r="A33" s="103" t="s">
        <v>18</v>
      </c>
      <c r="B33" s="102" t="s">
        <v>126</v>
      </c>
      <c r="C33" s="173">
        <v>0</v>
      </c>
      <c r="D33" s="173">
        <v>0</v>
      </c>
      <c r="E33" s="173">
        <v>0</v>
      </c>
      <c r="F33" s="168">
        <f>C33+D33+E33</f>
        <v>0</v>
      </c>
    </row>
    <row r="34" spans="1:6" ht="15.75">
      <c r="A34" s="81" t="s">
        <v>41</v>
      </c>
      <c r="B34" s="80" t="s">
        <v>127</v>
      </c>
      <c r="C34" s="169"/>
      <c r="D34" s="169"/>
      <c r="E34" s="171"/>
      <c r="F34" s="170"/>
    </row>
    <row r="35" spans="1:6" ht="15.75">
      <c r="A35" s="81" t="s">
        <v>128</v>
      </c>
      <c r="B35" s="80" t="s">
        <v>129</v>
      </c>
      <c r="C35" s="169"/>
      <c r="D35" s="169"/>
      <c r="E35" s="171"/>
      <c r="F35" s="170"/>
    </row>
    <row r="36" spans="1:6" ht="15.75">
      <c r="A36" s="114" t="s">
        <v>130</v>
      </c>
      <c r="B36" s="80" t="s">
        <v>131</v>
      </c>
      <c r="C36" s="169"/>
      <c r="D36" s="169"/>
      <c r="E36" s="171"/>
      <c r="F36" s="170"/>
    </row>
    <row r="37" spans="1:6" ht="15.75">
      <c r="A37" s="114" t="s">
        <v>132</v>
      </c>
      <c r="B37" s="80" t="s">
        <v>133</v>
      </c>
      <c r="C37" s="169"/>
      <c r="D37" s="169"/>
      <c r="E37" s="171"/>
      <c r="F37" s="170"/>
    </row>
    <row r="38" spans="1:6" ht="15.75">
      <c r="A38" s="81" t="s">
        <v>134</v>
      </c>
      <c r="B38" s="80" t="s">
        <v>135</v>
      </c>
      <c r="C38" s="169"/>
      <c r="D38" s="169"/>
      <c r="E38" s="171"/>
      <c r="F38" s="170"/>
    </row>
    <row r="39" spans="1:6" ht="15.75">
      <c r="A39" s="115" t="s">
        <v>136</v>
      </c>
      <c r="B39" s="116" t="s">
        <v>137</v>
      </c>
      <c r="C39" s="169"/>
      <c r="D39" s="169"/>
      <c r="E39" s="171"/>
      <c r="F39" s="170"/>
    </row>
    <row r="40" spans="1:6" ht="16.5" thickBot="1">
      <c r="A40" s="147" t="s">
        <v>138</v>
      </c>
      <c r="B40" s="148" t="s">
        <v>139</v>
      </c>
      <c r="C40" s="174"/>
      <c r="D40" s="174"/>
      <c r="E40" s="175"/>
      <c r="F40" s="176"/>
    </row>
    <row r="41" spans="1:6" s="75" customFormat="1" ht="16.5" customHeight="1">
      <c r="A41" s="82"/>
      <c r="B41" s="83" t="s">
        <v>140</v>
      </c>
      <c r="C41" s="177">
        <f>C17+C33</f>
        <v>70.64</v>
      </c>
      <c r="D41" s="177">
        <f>D17+D33</f>
        <v>172.63</v>
      </c>
      <c r="E41" s="177">
        <f>E17+E33</f>
        <v>108.26</v>
      </c>
      <c r="F41" s="178">
        <f>C41+D41+E41</f>
        <v>351.53</v>
      </c>
    </row>
    <row r="42" spans="1:6" ht="16.5" customHeight="1">
      <c r="A42" s="84"/>
      <c r="B42" s="85" t="s">
        <v>141</v>
      </c>
      <c r="C42" s="130"/>
      <c r="D42" s="130"/>
      <c r="E42" s="145"/>
      <c r="F42" s="131"/>
    </row>
    <row r="43" spans="1:6" ht="16.5" customHeight="1">
      <c r="A43" s="84"/>
      <c r="B43" s="86" t="s">
        <v>142</v>
      </c>
      <c r="C43" s="130"/>
      <c r="D43" s="130"/>
      <c r="E43" s="145"/>
      <c r="F43" s="131"/>
    </row>
    <row r="44" spans="1:6" ht="16.5" customHeight="1" thickBot="1">
      <c r="A44" s="87"/>
      <c r="B44" s="88" t="s">
        <v>143</v>
      </c>
      <c r="C44" s="132"/>
      <c r="D44" s="132"/>
      <c r="E44" s="146"/>
      <c r="F44" s="133"/>
    </row>
    <row r="45" spans="1:8" ht="15.75">
      <c r="A45" s="89"/>
      <c r="B45" s="90"/>
      <c r="C45" s="89"/>
      <c r="D45" s="89"/>
      <c r="E45" s="89"/>
      <c r="F45" s="89"/>
      <c r="G45" s="89"/>
      <c r="H45" s="89"/>
    </row>
    <row r="46" spans="1:8" ht="15.75">
      <c r="A46" s="118"/>
      <c r="B46" s="118"/>
      <c r="C46" s="118"/>
      <c r="D46" s="118"/>
      <c r="E46" s="118"/>
      <c r="F46" s="118"/>
      <c r="G46" s="118"/>
      <c r="H46" s="118"/>
    </row>
    <row r="47" spans="1:8" s="135" customFormat="1" ht="15.75">
      <c r="A47" s="134"/>
      <c r="B47" s="134"/>
      <c r="C47" s="134">
        <v>66.044696</v>
      </c>
      <c r="D47" s="134">
        <v>66.281769</v>
      </c>
      <c r="E47" s="134">
        <v>60.533325</v>
      </c>
      <c r="F47" s="134">
        <v>192.85979</v>
      </c>
      <c r="G47" s="134"/>
      <c r="H47" s="134"/>
    </row>
    <row r="48" spans="1:6" s="135" customFormat="1" ht="15.75">
      <c r="A48" s="136"/>
      <c r="B48" s="137" t="s">
        <v>157</v>
      </c>
      <c r="C48" s="135">
        <f>C47-5.826309</f>
        <v>60.218387</v>
      </c>
      <c r="D48" s="135">
        <f>D47-4.213127</f>
        <v>62.068642</v>
      </c>
      <c r="E48" s="135">
        <f>E47-7.173085</f>
        <v>53.36024</v>
      </c>
      <c r="F48" s="135">
        <f>C48+D48+E48</f>
        <v>175.647269</v>
      </c>
    </row>
    <row r="49" spans="1:6" s="135" customFormat="1" ht="15.75">
      <c r="A49" s="136"/>
      <c r="B49" s="138" t="s">
        <v>155</v>
      </c>
      <c r="C49" s="139">
        <f>C48*0.18</f>
        <v>10.83930966</v>
      </c>
      <c r="D49" s="139">
        <f>D48*0.18</f>
        <v>11.17235556</v>
      </c>
      <c r="E49" s="139">
        <f>E48*0.18</f>
        <v>9.6048432</v>
      </c>
      <c r="F49" s="135">
        <f>C49+D49+E49</f>
        <v>31.616508419999995</v>
      </c>
    </row>
    <row r="50" spans="1:6" s="135" customFormat="1" ht="15.75">
      <c r="A50" s="136"/>
      <c r="B50" s="138" t="s">
        <v>156</v>
      </c>
      <c r="C50" s="139">
        <f>C48-C49</f>
        <v>49.37907734</v>
      </c>
      <c r="D50" s="139">
        <f>D48-D49</f>
        <v>50.89628644</v>
      </c>
      <c r="E50" s="139">
        <f>E48-E49</f>
        <v>43.7553968</v>
      </c>
      <c r="F50" s="135">
        <f>C50+D50+E50</f>
        <v>144.03076058</v>
      </c>
    </row>
    <row r="51" spans="1:8" s="135" customFormat="1" ht="15.75">
      <c r="A51" s="140"/>
      <c r="B51" s="140"/>
      <c r="C51" s="140"/>
      <c r="D51" s="140"/>
      <c r="E51" s="140"/>
      <c r="F51" s="140"/>
      <c r="G51" s="140"/>
      <c r="H51" s="140"/>
    </row>
    <row r="52" ht="15.75">
      <c r="A52" s="91"/>
    </row>
    <row r="53" spans="1:8" ht="15.75">
      <c r="A53" s="93"/>
      <c r="C53" s="117"/>
      <c r="D53" s="94"/>
      <c r="E53" s="94"/>
      <c r="F53" s="94"/>
      <c r="H53" s="95"/>
    </row>
    <row r="54" spans="3:6" ht="15.75">
      <c r="C54" s="96"/>
      <c r="D54" s="96"/>
      <c r="E54" s="96"/>
      <c r="F54" s="96"/>
    </row>
    <row r="55" spans="1:6" ht="15.75">
      <c r="A55" s="97"/>
      <c r="F55" s="75"/>
    </row>
  </sheetData>
  <sheetProtection/>
  <mergeCells count="2">
    <mergeCell ref="D8:F8"/>
    <mergeCell ref="E9:F9"/>
  </mergeCells>
  <printOptions/>
  <pageMargins left="0.75" right="0.28" top="1" bottom="1" header="0.5" footer="0.5"/>
  <pageSetup horizontalDpi="600" verticalDpi="600" orientation="portrait" paperSize="9" scale="75" r:id="rId1"/>
  <rowBreaks count="1" manualBreakCount="1">
    <brk id="4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Z53"/>
  <sheetViews>
    <sheetView tabSelected="1" zoomScalePageLayoutView="0" workbookViewId="0" topLeftCell="A7">
      <selection activeCell="CC42" sqref="CC42"/>
    </sheetView>
  </sheetViews>
  <sheetFormatPr defaultColWidth="1.37890625" defaultRowHeight="12.75"/>
  <cols>
    <col min="1" max="14" width="1.37890625" style="151" customWidth="1"/>
    <col min="15" max="15" width="2.00390625" style="151" customWidth="1"/>
    <col min="16" max="28" width="1.37890625" style="151" customWidth="1"/>
    <col min="29" max="52" width="2.125" style="151" customWidth="1"/>
    <col min="53" max="16384" width="1.37890625" style="151" customWidth="1"/>
  </cols>
  <sheetData>
    <row r="1" s="150" customFormat="1" ht="15.75">
      <c r="AZ1" s="110" t="s">
        <v>195</v>
      </c>
    </row>
    <row r="2" s="150" customFormat="1" ht="15.75">
      <c r="AZ2" s="110" t="s">
        <v>150</v>
      </c>
    </row>
    <row r="3" s="150" customFormat="1" ht="15.75">
      <c r="AZ3" s="110" t="s">
        <v>151</v>
      </c>
    </row>
    <row r="4" ht="15.75">
      <c r="AZ4" s="110" t="s">
        <v>160</v>
      </c>
    </row>
    <row r="5" spans="2:52" ht="18.7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"/>
    </row>
    <row r="6" spans="2:52" ht="18.75"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11" t="s">
        <v>1</v>
      </c>
    </row>
    <row r="7" spans="2:52" ht="18.75"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2" t="s">
        <v>201</v>
      </c>
    </row>
    <row r="8" ht="15.75">
      <c r="AZ8" s="2" t="s">
        <v>203</v>
      </c>
    </row>
    <row r="9" ht="15.75">
      <c r="AZ9" s="2"/>
    </row>
    <row r="10" ht="15" customHeight="1">
      <c r="AZ10" s="2" t="s">
        <v>200</v>
      </c>
    </row>
    <row r="11" spans="47:52" ht="12.75">
      <c r="AU11" s="153"/>
      <c r="AV11" s="153"/>
      <c r="AW11" s="153"/>
      <c r="AX11" s="153"/>
      <c r="AY11" s="153"/>
      <c r="AZ11" s="153"/>
    </row>
    <row r="12" spans="1:52" s="155" customFormat="1" ht="15.75">
      <c r="A12" s="154" t="s">
        <v>182</v>
      </c>
      <c r="AR12" s="156"/>
      <c r="AS12" s="156"/>
      <c r="AT12" s="156"/>
      <c r="AU12" s="157"/>
      <c r="AV12" s="157"/>
      <c r="AW12" s="157"/>
      <c r="AX12" s="157"/>
      <c r="AY12" s="157"/>
      <c r="AZ12" s="157"/>
    </row>
    <row r="13" spans="1:52" s="155" customFormat="1" ht="15.75">
      <c r="A13" s="154" t="s">
        <v>183</v>
      </c>
      <c r="AZ13" s="158"/>
    </row>
    <row r="14" ht="13.5" thickBot="1"/>
    <row r="15" spans="1:52" s="159" customFormat="1" ht="24" customHeight="1" thickBot="1">
      <c r="A15" s="198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>
        <v>2014</v>
      </c>
      <c r="AD15" s="196"/>
      <c r="AE15" s="196"/>
      <c r="AF15" s="196"/>
      <c r="AG15" s="196"/>
      <c r="AH15" s="196"/>
      <c r="AI15" s="196">
        <v>2015</v>
      </c>
      <c r="AJ15" s="196"/>
      <c r="AK15" s="196"/>
      <c r="AL15" s="196"/>
      <c r="AM15" s="196"/>
      <c r="AN15" s="196"/>
      <c r="AO15" s="196">
        <v>2016</v>
      </c>
      <c r="AP15" s="196"/>
      <c r="AQ15" s="196"/>
      <c r="AR15" s="196"/>
      <c r="AS15" s="196"/>
      <c r="AT15" s="196"/>
      <c r="AU15" s="196" t="s">
        <v>4</v>
      </c>
      <c r="AV15" s="196"/>
      <c r="AW15" s="196"/>
      <c r="AX15" s="196"/>
      <c r="AY15" s="196"/>
      <c r="AZ15" s="197"/>
    </row>
    <row r="16" spans="1:52" ht="15">
      <c r="A16" s="199" t="s">
        <v>162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1">
        <f>'приложение 4.1'!C18</f>
        <v>190.05</v>
      </c>
      <c r="AD16" s="202"/>
      <c r="AE16" s="202"/>
      <c r="AF16" s="202"/>
      <c r="AG16" s="202"/>
      <c r="AH16" s="202"/>
      <c r="AI16" s="201">
        <f>'приложение 4.1'!D18</f>
        <v>222.653</v>
      </c>
      <c r="AJ16" s="202"/>
      <c r="AK16" s="202"/>
      <c r="AL16" s="202"/>
      <c r="AM16" s="202"/>
      <c r="AN16" s="202"/>
      <c r="AO16" s="201">
        <f>'приложение 4.1'!E18</f>
        <v>302.98</v>
      </c>
      <c r="AP16" s="202"/>
      <c r="AQ16" s="202"/>
      <c r="AR16" s="202"/>
      <c r="AS16" s="202"/>
      <c r="AT16" s="202"/>
      <c r="AU16" s="201">
        <f aca="true" t="shared" si="0" ref="AU16:AU25">AC16+AI16+AO16</f>
        <v>715.683</v>
      </c>
      <c r="AV16" s="202"/>
      <c r="AW16" s="202"/>
      <c r="AX16" s="202"/>
      <c r="AY16" s="202"/>
      <c r="AZ16" s="203"/>
    </row>
    <row r="17" spans="1:52" ht="14.25" customHeight="1">
      <c r="A17" s="208" t="s">
        <v>163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4">
        <f>AC16-'приложение 4.1'!C46-'приложение 4.1'!C42</f>
        <v>184.59500000000003</v>
      </c>
      <c r="AD17" s="205"/>
      <c r="AE17" s="205"/>
      <c r="AF17" s="205"/>
      <c r="AG17" s="205"/>
      <c r="AH17" s="205"/>
      <c r="AI17" s="204">
        <f>AI16-'приложение 4.1'!D46-'приложение 4.1'!D42</f>
        <v>212.323</v>
      </c>
      <c r="AJ17" s="205"/>
      <c r="AK17" s="205"/>
      <c r="AL17" s="205"/>
      <c r="AM17" s="205"/>
      <c r="AN17" s="205"/>
      <c r="AO17" s="204">
        <f>AO16-'приложение 4.1'!E46-'приложение 4.1'!E42</f>
        <v>283.87</v>
      </c>
      <c r="AP17" s="205"/>
      <c r="AQ17" s="205"/>
      <c r="AR17" s="205"/>
      <c r="AS17" s="205"/>
      <c r="AT17" s="205"/>
      <c r="AU17" s="193">
        <f>AC17+AI17+AO17</f>
        <v>680.788</v>
      </c>
      <c r="AV17" s="194"/>
      <c r="AW17" s="194"/>
      <c r="AX17" s="194"/>
      <c r="AY17" s="194"/>
      <c r="AZ17" s="195"/>
    </row>
    <row r="18" spans="1:52" ht="14.25" customHeight="1">
      <c r="A18" s="189" t="s">
        <v>184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7"/>
      <c r="AC18" s="205">
        <f>ROUND('приложение 4.1'!C23+'приложение 4.1'!C29+'приложение 4.1'!C28*0.678+0.873,2)</f>
        <v>123.24</v>
      </c>
      <c r="AD18" s="205"/>
      <c r="AE18" s="205"/>
      <c r="AF18" s="205"/>
      <c r="AG18" s="205"/>
      <c r="AH18" s="205"/>
      <c r="AI18" s="205">
        <f>ROUND('приложение 4.1'!D23+'приложение 4.1'!D29+'приложение 4.1'!D28*0.678+0.909,2)</f>
        <v>148.91</v>
      </c>
      <c r="AJ18" s="205"/>
      <c r="AK18" s="205"/>
      <c r="AL18" s="205"/>
      <c r="AM18" s="205"/>
      <c r="AN18" s="205"/>
      <c r="AO18" s="205">
        <f>ROUND('приложение 4.1'!E23+'приложение 4.1'!E29+'приложение 4.1'!E28*0.678+0.948,2)</f>
        <v>188.71</v>
      </c>
      <c r="AP18" s="205"/>
      <c r="AQ18" s="205"/>
      <c r="AR18" s="205"/>
      <c r="AS18" s="205"/>
      <c r="AT18" s="205"/>
      <c r="AU18" s="193">
        <f t="shared" si="0"/>
        <v>460.86</v>
      </c>
      <c r="AV18" s="194"/>
      <c r="AW18" s="194"/>
      <c r="AX18" s="194"/>
      <c r="AY18" s="194"/>
      <c r="AZ18" s="195"/>
    </row>
    <row r="19" spans="1:52" ht="14.25" customHeight="1">
      <c r="A19" s="189" t="s">
        <v>185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1"/>
      <c r="AC19" s="193">
        <f>AC17-AC18</f>
        <v>61.35500000000003</v>
      </c>
      <c r="AD19" s="194"/>
      <c r="AE19" s="194"/>
      <c r="AF19" s="194"/>
      <c r="AG19" s="194"/>
      <c r="AH19" s="194"/>
      <c r="AI19" s="193">
        <f>AI17-AI18</f>
        <v>63.41300000000001</v>
      </c>
      <c r="AJ19" s="194"/>
      <c r="AK19" s="194"/>
      <c r="AL19" s="194"/>
      <c r="AM19" s="194"/>
      <c r="AN19" s="194"/>
      <c r="AO19" s="193">
        <f>AO17-AO18</f>
        <v>95.16</v>
      </c>
      <c r="AP19" s="194"/>
      <c r="AQ19" s="194"/>
      <c r="AR19" s="194"/>
      <c r="AS19" s="194"/>
      <c r="AT19" s="194"/>
      <c r="AU19" s="193">
        <f t="shared" si="0"/>
        <v>219.92800000000005</v>
      </c>
      <c r="AV19" s="194"/>
      <c r="AW19" s="194"/>
      <c r="AX19" s="194"/>
      <c r="AY19" s="194"/>
      <c r="AZ19" s="195"/>
    </row>
    <row r="20" spans="1:52" ht="14.25" customHeight="1">
      <c r="A20" s="189" t="s">
        <v>164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1"/>
      <c r="AC20" s="204">
        <f>AC16-AC17</f>
        <v>5.454999999999984</v>
      </c>
      <c r="AD20" s="205"/>
      <c r="AE20" s="205"/>
      <c r="AF20" s="205"/>
      <c r="AG20" s="205"/>
      <c r="AH20" s="205"/>
      <c r="AI20" s="204">
        <f>AI16-AI17</f>
        <v>10.329999999999984</v>
      </c>
      <c r="AJ20" s="205"/>
      <c r="AK20" s="205"/>
      <c r="AL20" s="205"/>
      <c r="AM20" s="205"/>
      <c r="AN20" s="205"/>
      <c r="AO20" s="204">
        <f>AO16-AO17</f>
        <v>19.110000000000014</v>
      </c>
      <c r="AP20" s="205"/>
      <c r="AQ20" s="205"/>
      <c r="AR20" s="205"/>
      <c r="AS20" s="205"/>
      <c r="AT20" s="205"/>
      <c r="AU20" s="193">
        <f t="shared" si="0"/>
        <v>34.89499999999998</v>
      </c>
      <c r="AV20" s="194"/>
      <c r="AW20" s="194"/>
      <c r="AX20" s="194"/>
      <c r="AY20" s="194"/>
      <c r="AZ20" s="195"/>
    </row>
    <row r="21" spans="1:52" ht="14.25" customHeight="1">
      <c r="A21" s="189" t="s">
        <v>165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1"/>
      <c r="AC21" s="204">
        <f>'приложение 4.1'!C42</f>
        <v>0.325</v>
      </c>
      <c r="AD21" s="205"/>
      <c r="AE21" s="205"/>
      <c r="AF21" s="205"/>
      <c r="AG21" s="205"/>
      <c r="AH21" s="205"/>
      <c r="AI21" s="204">
        <f>'приложение 4.1'!D42</f>
        <v>0.67</v>
      </c>
      <c r="AJ21" s="205"/>
      <c r="AK21" s="205"/>
      <c r="AL21" s="205"/>
      <c r="AM21" s="205"/>
      <c r="AN21" s="205"/>
      <c r="AO21" s="204">
        <f>'приложение 4.1'!E42</f>
        <v>1.07</v>
      </c>
      <c r="AP21" s="205"/>
      <c r="AQ21" s="205"/>
      <c r="AR21" s="205"/>
      <c r="AS21" s="205"/>
      <c r="AT21" s="205"/>
      <c r="AU21" s="193">
        <f t="shared" si="0"/>
        <v>2.0650000000000004</v>
      </c>
      <c r="AV21" s="194"/>
      <c r="AW21" s="194"/>
      <c r="AX21" s="194"/>
      <c r="AY21" s="194"/>
      <c r="AZ21" s="195"/>
    </row>
    <row r="22" spans="1:52" ht="14.25" customHeight="1">
      <c r="A22" s="189" t="s">
        <v>166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1"/>
      <c r="AC22" s="204">
        <f>'приложение 4.1'!C41</f>
        <v>0</v>
      </c>
      <c r="AD22" s="205"/>
      <c r="AE22" s="205"/>
      <c r="AF22" s="205"/>
      <c r="AG22" s="205"/>
      <c r="AH22" s="205"/>
      <c r="AI22" s="204">
        <f>'приложение 4.1'!D41</f>
        <v>0</v>
      </c>
      <c r="AJ22" s="205"/>
      <c r="AK22" s="205"/>
      <c r="AL22" s="205"/>
      <c r="AM22" s="205"/>
      <c r="AN22" s="205"/>
      <c r="AO22" s="204">
        <f>'приложение 4.1'!E41</f>
        <v>0</v>
      </c>
      <c r="AP22" s="205"/>
      <c r="AQ22" s="205"/>
      <c r="AR22" s="205"/>
      <c r="AS22" s="205"/>
      <c r="AT22" s="205"/>
      <c r="AU22" s="193">
        <f t="shared" si="0"/>
        <v>0</v>
      </c>
      <c r="AV22" s="194"/>
      <c r="AW22" s="194"/>
      <c r="AX22" s="194"/>
      <c r="AY22" s="194"/>
      <c r="AZ22" s="195"/>
    </row>
    <row r="23" spans="1:52" ht="14.25" customHeight="1">
      <c r="A23" s="189" t="s">
        <v>46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1"/>
      <c r="AC23" s="204">
        <f>'приложение 4.1'!C46</f>
        <v>5.13</v>
      </c>
      <c r="AD23" s="205"/>
      <c r="AE23" s="205"/>
      <c r="AF23" s="205"/>
      <c r="AG23" s="205"/>
      <c r="AH23" s="205"/>
      <c r="AI23" s="204">
        <f>'приложение 4.1'!D46</f>
        <v>9.66</v>
      </c>
      <c r="AJ23" s="205"/>
      <c r="AK23" s="205"/>
      <c r="AL23" s="205"/>
      <c r="AM23" s="205"/>
      <c r="AN23" s="205"/>
      <c r="AO23" s="204">
        <f>'приложение 4.1'!E46</f>
        <v>18.04</v>
      </c>
      <c r="AP23" s="205"/>
      <c r="AQ23" s="205"/>
      <c r="AR23" s="205"/>
      <c r="AS23" s="205"/>
      <c r="AT23" s="205"/>
      <c r="AU23" s="193">
        <f t="shared" si="0"/>
        <v>32.83</v>
      </c>
      <c r="AV23" s="194"/>
      <c r="AW23" s="194"/>
      <c r="AX23" s="194"/>
      <c r="AY23" s="194"/>
      <c r="AZ23" s="195"/>
    </row>
    <row r="24" spans="1:52" ht="14.25" customHeight="1">
      <c r="A24" s="189" t="s">
        <v>167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1"/>
      <c r="AC24" s="204">
        <f>AC16-AC17-AC21-AC22-AC23</f>
        <v>-1.5987211554602254E-14</v>
      </c>
      <c r="AD24" s="205"/>
      <c r="AE24" s="205"/>
      <c r="AF24" s="205"/>
      <c r="AG24" s="205"/>
      <c r="AH24" s="205"/>
      <c r="AI24" s="204">
        <f>AI16-AI17-AI21-AI22-AI23</f>
        <v>-1.5987211554602254E-14</v>
      </c>
      <c r="AJ24" s="205"/>
      <c r="AK24" s="205"/>
      <c r="AL24" s="205"/>
      <c r="AM24" s="205"/>
      <c r="AN24" s="205"/>
      <c r="AO24" s="204">
        <f>AO16-AO17-AO21-AO22-AO23</f>
        <v>0</v>
      </c>
      <c r="AP24" s="205"/>
      <c r="AQ24" s="205"/>
      <c r="AR24" s="205"/>
      <c r="AS24" s="205"/>
      <c r="AT24" s="205"/>
      <c r="AU24" s="193">
        <f t="shared" si="0"/>
        <v>-3.197442310920451E-14</v>
      </c>
      <c r="AV24" s="194"/>
      <c r="AW24" s="194"/>
      <c r="AX24" s="194"/>
      <c r="AY24" s="194"/>
      <c r="AZ24" s="195"/>
    </row>
    <row r="25" spans="1:52" ht="30" customHeight="1">
      <c r="A25" s="189" t="s">
        <v>168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1"/>
      <c r="AC25" s="192">
        <v>0</v>
      </c>
      <c r="AD25" s="192"/>
      <c r="AE25" s="192"/>
      <c r="AF25" s="192"/>
      <c r="AG25" s="192"/>
      <c r="AH25" s="192"/>
      <c r="AI25" s="192">
        <v>0</v>
      </c>
      <c r="AJ25" s="192"/>
      <c r="AK25" s="192"/>
      <c r="AL25" s="192"/>
      <c r="AM25" s="192"/>
      <c r="AN25" s="192"/>
      <c r="AO25" s="192">
        <v>0</v>
      </c>
      <c r="AP25" s="192"/>
      <c r="AQ25" s="192"/>
      <c r="AR25" s="192"/>
      <c r="AS25" s="192"/>
      <c r="AT25" s="192"/>
      <c r="AU25" s="193">
        <f t="shared" si="0"/>
        <v>0</v>
      </c>
      <c r="AV25" s="194"/>
      <c r="AW25" s="194"/>
      <c r="AX25" s="194"/>
      <c r="AY25" s="194"/>
      <c r="AZ25" s="195"/>
    </row>
    <row r="26" spans="1:52" ht="14.25" customHeight="1">
      <c r="A26" s="189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1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13"/>
    </row>
    <row r="27" spans="1:52" ht="14.25" customHeight="1">
      <c r="A27" s="189" t="s">
        <v>169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1"/>
      <c r="AC27" s="210">
        <f>AC33-AC34</f>
        <v>0</v>
      </c>
      <c r="AD27" s="211"/>
      <c r="AE27" s="211"/>
      <c r="AF27" s="211"/>
      <c r="AG27" s="211"/>
      <c r="AH27" s="212"/>
      <c r="AI27" s="210">
        <f>AI33-AI34</f>
        <v>0</v>
      </c>
      <c r="AJ27" s="211"/>
      <c r="AK27" s="211"/>
      <c r="AL27" s="211"/>
      <c r="AM27" s="211"/>
      <c r="AN27" s="212"/>
      <c r="AO27" s="210">
        <f>AO33-AO34</f>
        <v>0</v>
      </c>
      <c r="AP27" s="211"/>
      <c r="AQ27" s="211"/>
      <c r="AR27" s="211"/>
      <c r="AS27" s="211"/>
      <c r="AT27" s="212"/>
      <c r="AU27" s="193">
        <f>AC27+AI27+AO27</f>
        <v>0</v>
      </c>
      <c r="AV27" s="194"/>
      <c r="AW27" s="194"/>
      <c r="AX27" s="194"/>
      <c r="AY27" s="194"/>
      <c r="AZ27" s="195"/>
    </row>
    <row r="28" spans="1:52" ht="14.25" customHeight="1">
      <c r="A28" s="189" t="s">
        <v>170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1"/>
      <c r="AC28" s="210">
        <f>AC16</f>
        <v>190.05</v>
      </c>
      <c r="AD28" s="211"/>
      <c r="AE28" s="211"/>
      <c r="AF28" s="211"/>
      <c r="AG28" s="211"/>
      <c r="AH28" s="212"/>
      <c r="AI28" s="210">
        <f>AI16</f>
        <v>222.653</v>
      </c>
      <c r="AJ28" s="211"/>
      <c r="AK28" s="211"/>
      <c r="AL28" s="211"/>
      <c r="AM28" s="211"/>
      <c r="AN28" s="212"/>
      <c r="AO28" s="210">
        <f>AO16</f>
        <v>302.98</v>
      </c>
      <c r="AP28" s="211"/>
      <c r="AQ28" s="211"/>
      <c r="AR28" s="211"/>
      <c r="AS28" s="211"/>
      <c r="AT28" s="212"/>
      <c r="AU28" s="193">
        <f>AC28+AI28+AO28</f>
        <v>715.683</v>
      </c>
      <c r="AV28" s="194"/>
      <c r="AW28" s="194"/>
      <c r="AX28" s="194"/>
      <c r="AY28" s="194"/>
      <c r="AZ28" s="195"/>
    </row>
    <row r="29" spans="1:52" ht="14.25" customHeight="1">
      <c r="A29" s="189" t="s">
        <v>171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1"/>
      <c r="AC29" s="210">
        <f>AC30</f>
        <v>190.05</v>
      </c>
      <c r="AD29" s="211"/>
      <c r="AE29" s="211"/>
      <c r="AF29" s="211"/>
      <c r="AG29" s="211"/>
      <c r="AH29" s="212"/>
      <c r="AI29" s="210">
        <f>AI30</f>
        <v>222.653</v>
      </c>
      <c r="AJ29" s="211"/>
      <c r="AK29" s="211"/>
      <c r="AL29" s="211"/>
      <c r="AM29" s="211"/>
      <c r="AN29" s="212"/>
      <c r="AO29" s="210">
        <f>AO30</f>
        <v>302.98</v>
      </c>
      <c r="AP29" s="211"/>
      <c r="AQ29" s="211"/>
      <c r="AR29" s="211"/>
      <c r="AS29" s="211"/>
      <c r="AT29" s="212"/>
      <c r="AU29" s="193">
        <f>AC29+AI29+AO29</f>
        <v>715.683</v>
      </c>
      <c r="AV29" s="194"/>
      <c r="AW29" s="194"/>
      <c r="AX29" s="194"/>
      <c r="AY29" s="194"/>
      <c r="AZ29" s="195"/>
    </row>
    <row r="30" spans="1:52" ht="14.25" customHeight="1">
      <c r="A30" s="189" t="s">
        <v>186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1"/>
      <c r="AC30" s="204">
        <f>AC17+AC20</f>
        <v>190.05</v>
      </c>
      <c r="AD30" s="205"/>
      <c r="AE30" s="205"/>
      <c r="AF30" s="205"/>
      <c r="AG30" s="205"/>
      <c r="AH30" s="205"/>
      <c r="AI30" s="204">
        <f>AI17+AI20</f>
        <v>222.653</v>
      </c>
      <c r="AJ30" s="205"/>
      <c r="AK30" s="205"/>
      <c r="AL30" s="205"/>
      <c r="AM30" s="205"/>
      <c r="AN30" s="205"/>
      <c r="AO30" s="204">
        <f>AO17+AO20</f>
        <v>302.98</v>
      </c>
      <c r="AP30" s="205"/>
      <c r="AQ30" s="205"/>
      <c r="AR30" s="205"/>
      <c r="AS30" s="205"/>
      <c r="AT30" s="205"/>
      <c r="AU30" s="193">
        <f>AC30+AI30+AO30</f>
        <v>715.683</v>
      </c>
      <c r="AV30" s="194"/>
      <c r="AW30" s="194"/>
      <c r="AX30" s="194"/>
      <c r="AY30" s="194"/>
      <c r="AZ30" s="195"/>
    </row>
    <row r="31" spans="1:52" ht="14.25" customHeight="1">
      <c r="A31" s="189" t="s">
        <v>172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1"/>
      <c r="AC31" s="204">
        <f>AC27+AC28-AC29</f>
        <v>0</v>
      </c>
      <c r="AD31" s="205"/>
      <c r="AE31" s="205"/>
      <c r="AF31" s="205"/>
      <c r="AG31" s="205"/>
      <c r="AH31" s="205"/>
      <c r="AI31" s="204">
        <f>AI27+AI33-AI34</f>
        <v>0</v>
      </c>
      <c r="AJ31" s="205"/>
      <c r="AK31" s="205"/>
      <c r="AL31" s="205"/>
      <c r="AM31" s="205"/>
      <c r="AN31" s="205"/>
      <c r="AO31" s="204">
        <f>AO27+AO33-AO34</f>
        <v>0</v>
      </c>
      <c r="AP31" s="205"/>
      <c r="AQ31" s="205"/>
      <c r="AR31" s="205"/>
      <c r="AS31" s="205"/>
      <c r="AT31" s="205"/>
      <c r="AU31" s="193">
        <f>AC31+AI31+AO31</f>
        <v>0</v>
      </c>
      <c r="AV31" s="194"/>
      <c r="AW31" s="194"/>
      <c r="AX31" s="194"/>
      <c r="AY31" s="194"/>
      <c r="AZ31" s="195"/>
    </row>
    <row r="32" spans="1:52" ht="14.25" customHeight="1">
      <c r="A32" s="189" t="s">
        <v>173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1"/>
      <c r="AC32" s="192">
        <v>0</v>
      </c>
      <c r="AD32" s="192"/>
      <c r="AE32" s="192"/>
      <c r="AF32" s="192"/>
      <c r="AG32" s="192"/>
      <c r="AH32" s="192"/>
      <c r="AI32" s="192">
        <v>0</v>
      </c>
      <c r="AJ32" s="192"/>
      <c r="AK32" s="192"/>
      <c r="AL32" s="192"/>
      <c r="AM32" s="192"/>
      <c r="AN32" s="192"/>
      <c r="AO32" s="192">
        <v>0</v>
      </c>
      <c r="AP32" s="192"/>
      <c r="AQ32" s="192"/>
      <c r="AR32" s="192"/>
      <c r="AS32" s="192"/>
      <c r="AT32" s="192"/>
      <c r="AU32" s="193">
        <f aca="true" t="shared" si="1" ref="AU32:AU53">AC32+AI32+AO32</f>
        <v>0</v>
      </c>
      <c r="AV32" s="194"/>
      <c r="AW32" s="194"/>
      <c r="AX32" s="194"/>
      <c r="AY32" s="194"/>
      <c r="AZ32" s="195"/>
    </row>
    <row r="33" spans="1:52" ht="14.25" customHeight="1">
      <c r="A33" s="189" t="s">
        <v>170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1"/>
      <c r="AC33" s="204">
        <f>'приложение 4.2'!C18+'приложение 4.2'!C18*0.2</f>
        <v>17.868000000000002</v>
      </c>
      <c r="AD33" s="205"/>
      <c r="AE33" s="205"/>
      <c r="AF33" s="205"/>
      <c r="AG33" s="205"/>
      <c r="AH33" s="205"/>
      <c r="AI33" s="204">
        <f>'приложение 4.2'!D18+'приложение 4.2'!D18*0.2</f>
        <v>24.648</v>
      </c>
      <c r="AJ33" s="205"/>
      <c r="AK33" s="205"/>
      <c r="AL33" s="205"/>
      <c r="AM33" s="205"/>
      <c r="AN33" s="205"/>
      <c r="AO33" s="204">
        <f>'приложение 4.2'!E18+'приложение 4.2'!E18*0.2</f>
        <v>43.056000000000004</v>
      </c>
      <c r="AP33" s="205"/>
      <c r="AQ33" s="205"/>
      <c r="AR33" s="205"/>
      <c r="AS33" s="205"/>
      <c r="AT33" s="205"/>
      <c r="AU33" s="193">
        <f>AC33+AI33+AO33</f>
        <v>85.572</v>
      </c>
      <c r="AV33" s="194"/>
      <c r="AW33" s="194"/>
      <c r="AX33" s="194"/>
      <c r="AY33" s="194"/>
      <c r="AZ33" s="195"/>
    </row>
    <row r="34" spans="1:52" ht="14.25" customHeight="1">
      <c r="A34" s="189" t="s">
        <v>171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1"/>
      <c r="AC34" s="204">
        <f>AC33</f>
        <v>17.868000000000002</v>
      </c>
      <c r="AD34" s="205"/>
      <c r="AE34" s="205"/>
      <c r="AF34" s="205"/>
      <c r="AG34" s="205"/>
      <c r="AH34" s="205"/>
      <c r="AI34" s="204">
        <f>AI33</f>
        <v>24.648</v>
      </c>
      <c r="AJ34" s="205"/>
      <c r="AK34" s="205"/>
      <c r="AL34" s="205"/>
      <c r="AM34" s="205"/>
      <c r="AN34" s="205"/>
      <c r="AO34" s="204">
        <f>AO33</f>
        <v>43.056000000000004</v>
      </c>
      <c r="AP34" s="205"/>
      <c r="AQ34" s="205"/>
      <c r="AR34" s="205"/>
      <c r="AS34" s="205"/>
      <c r="AT34" s="205"/>
      <c r="AU34" s="193">
        <f>AC34+AI34+AO34</f>
        <v>85.572</v>
      </c>
      <c r="AV34" s="194"/>
      <c r="AW34" s="194"/>
      <c r="AX34" s="194"/>
      <c r="AY34" s="194"/>
      <c r="AZ34" s="195"/>
    </row>
    <row r="35" spans="1:52" ht="12.75" customHeight="1">
      <c r="A35" s="189" t="s">
        <v>174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1"/>
      <c r="AC35" s="192">
        <v>0</v>
      </c>
      <c r="AD35" s="192"/>
      <c r="AE35" s="192"/>
      <c r="AF35" s="192"/>
      <c r="AG35" s="192"/>
      <c r="AH35" s="192"/>
      <c r="AI35" s="192">
        <v>0</v>
      </c>
      <c r="AJ35" s="192"/>
      <c r="AK35" s="192"/>
      <c r="AL35" s="192"/>
      <c r="AM35" s="192"/>
      <c r="AN35" s="192"/>
      <c r="AO35" s="192">
        <v>0</v>
      </c>
      <c r="AP35" s="192"/>
      <c r="AQ35" s="192"/>
      <c r="AR35" s="192"/>
      <c r="AS35" s="192"/>
      <c r="AT35" s="192"/>
      <c r="AU35" s="193">
        <f t="shared" si="1"/>
        <v>0</v>
      </c>
      <c r="AV35" s="194"/>
      <c r="AW35" s="194"/>
      <c r="AX35" s="194"/>
      <c r="AY35" s="194"/>
      <c r="AZ35" s="195"/>
    </row>
    <row r="36" spans="1:52" ht="12.75" customHeight="1">
      <c r="A36" s="189" t="s">
        <v>175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1"/>
      <c r="AC36" s="192">
        <v>0</v>
      </c>
      <c r="AD36" s="192"/>
      <c r="AE36" s="192"/>
      <c r="AF36" s="192"/>
      <c r="AG36" s="192"/>
      <c r="AH36" s="192"/>
      <c r="AI36" s="192">
        <v>0</v>
      </c>
      <c r="AJ36" s="192"/>
      <c r="AK36" s="192"/>
      <c r="AL36" s="192"/>
      <c r="AM36" s="192"/>
      <c r="AN36" s="192"/>
      <c r="AO36" s="192">
        <v>0</v>
      </c>
      <c r="AP36" s="192"/>
      <c r="AQ36" s="192"/>
      <c r="AR36" s="192"/>
      <c r="AS36" s="192"/>
      <c r="AT36" s="192"/>
      <c r="AU36" s="193">
        <f t="shared" si="1"/>
        <v>0</v>
      </c>
      <c r="AV36" s="194"/>
      <c r="AW36" s="194"/>
      <c r="AX36" s="194"/>
      <c r="AY36" s="194"/>
      <c r="AZ36" s="195"/>
    </row>
    <row r="37" spans="1:52" ht="12.75" customHeight="1">
      <c r="A37" s="189" t="s">
        <v>170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1"/>
      <c r="AC37" s="192">
        <v>0</v>
      </c>
      <c r="AD37" s="192"/>
      <c r="AE37" s="192"/>
      <c r="AF37" s="192"/>
      <c r="AG37" s="192"/>
      <c r="AH37" s="192"/>
      <c r="AI37" s="192">
        <v>0</v>
      </c>
      <c r="AJ37" s="192"/>
      <c r="AK37" s="192"/>
      <c r="AL37" s="192"/>
      <c r="AM37" s="192"/>
      <c r="AN37" s="192"/>
      <c r="AO37" s="192">
        <v>0</v>
      </c>
      <c r="AP37" s="192"/>
      <c r="AQ37" s="192"/>
      <c r="AR37" s="192"/>
      <c r="AS37" s="192"/>
      <c r="AT37" s="192"/>
      <c r="AU37" s="193">
        <f t="shared" si="1"/>
        <v>0</v>
      </c>
      <c r="AV37" s="194"/>
      <c r="AW37" s="194"/>
      <c r="AX37" s="194"/>
      <c r="AY37" s="194"/>
      <c r="AZ37" s="195"/>
    </row>
    <row r="38" spans="1:52" ht="12.75" customHeight="1">
      <c r="A38" s="214" t="s">
        <v>187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6"/>
      <c r="AC38" s="192">
        <v>0</v>
      </c>
      <c r="AD38" s="192"/>
      <c r="AE38" s="192"/>
      <c r="AF38" s="192"/>
      <c r="AG38" s="192"/>
      <c r="AH38" s="192"/>
      <c r="AI38" s="192">
        <v>0</v>
      </c>
      <c r="AJ38" s="192"/>
      <c r="AK38" s="192"/>
      <c r="AL38" s="192"/>
      <c r="AM38" s="192"/>
      <c r="AN38" s="192"/>
      <c r="AO38" s="192">
        <v>0</v>
      </c>
      <c r="AP38" s="192"/>
      <c r="AQ38" s="192"/>
      <c r="AR38" s="192"/>
      <c r="AS38" s="192"/>
      <c r="AT38" s="192"/>
      <c r="AU38" s="193">
        <f t="shared" si="1"/>
        <v>0</v>
      </c>
      <c r="AV38" s="194"/>
      <c r="AW38" s="194"/>
      <c r="AX38" s="194"/>
      <c r="AY38" s="194"/>
      <c r="AZ38" s="195"/>
    </row>
    <row r="39" spans="1:52" ht="12.75" customHeight="1">
      <c r="A39" s="214" t="s">
        <v>188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6"/>
      <c r="AC39" s="192">
        <v>0</v>
      </c>
      <c r="AD39" s="192"/>
      <c r="AE39" s="192"/>
      <c r="AF39" s="192"/>
      <c r="AG39" s="192"/>
      <c r="AH39" s="192"/>
      <c r="AI39" s="192">
        <v>0</v>
      </c>
      <c r="AJ39" s="192"/>
      <c r="AK39" s="192"/>
      <c r="AL39" s="192"/>
      <c r="AM39" s="192"/>
      <c r="AN39" s="192"/>
      <c r="AO39" s="192">
        <v>0</v>
      </c>
      <c r="AP39" s="192"/>
      <c r="AQ39" s="192"/>
      <c r="AR39" s="192"/>
      <c r="AS39" s="192"/>
      <c r="AT39" s="192"/>
      <c r="AU39" s="193">
        <f t="shared" si="1"/>
        <v>0</v>
      </c>
      <c r="AV39" s="194"/>
      <c r="AW39" s="194"/>
      <c r="AX39" s="194"/>
      <c r="AY39" s="194"/>
      <c r="AZ39" s="195"/>
    </row>
    <row r="40" spans="1:52" ht="12.75" customHeight="1">
      <c r="A40" s="189" t="s">
        <v>171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1"/>
      <c r="AC40" s="192">
        <v>0</v>
      </c>
      <c r="AD40" s="192"/>
      <c r="AE40" s="192"/>
      <c r="AF40" s="192"/>
      <c r="AG40" s="192"/>
      <c r="AH40" s="192"/>
      <c r="AI40" s="192">
        <v>0</v>
      </c>
      <c r="AJ40" s="192"/>
      <c r="AK40" s="192"/>
      <c r="AL40" s="192"/>
      <c r="AM40" s="192"/>
      <c r="AN40" s="192"/>
      <c r="AO40" s="192">
        <v>0</v>
      </c>
      <c r="AP40" s="192"/>
      <c r="AQ40" s="192"/>
      <c r="AR40" s="192"/>
      <c r="AS40" s="192"/>
      <c r="AT40" s="192"/>
      <c r="AU40" s="193">
        <f t="shared" si="1"/>
        <v>0</v>
      </c>
      <c r="AV40" s="194"/>
      <c r="AW40" s="194"/>
      <c r="AX40" s="194"/>
      <c r="AY40" s="194"/>
      <c r="AZ40" s="195"/>
    </row>
    <row r="41" spans="1:52" ht="12.75" customHeight="1">
      <c r="A41" s="214" t="s">
        <v>189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6"/>
      <c r="AC41" s="192">
        <v>0</v>
      </c>
      <c r="AD41" s="192"/>
      <c r="AE41" s="192"/>
      <c r="AF41" s="192"/>
      <c r="AG41" s="192"/>
      <c r="AH41" s="192"/>
      <c r="AI41" s="192">
        <v>0</v>
      </c>
      <c r="AJ41" s="192"/>
      <c r="AK41" s="192"/>
      <c r="AL41" s="192"/>
      <c r="AM41" s="192"/>
      <c r="AN41" s="192"/>
      <c r="AO41" s="192">
        <v>0</v>
      </c>
      <c r="AP41" s="192"/>
      <c r="AQ41" s="192"/>
      <c r="AR41" s="192"/>
      <c r="AS41" s="192"/>
      <c r="AT41" s="192"/>
      <c r="AU41" s="193">
        <f t="shared" si="1"/>
        <v>0</v>
      </c>
      <c r="AV41" s="194"/>
      <c r="AW41" s="194"/>
      <c r="AX41" s="194"/>
      <c r="AY41" s="194"/>
      <c r="AZ41" s="195"/>
    </row>
    <row r="42" spans="1:52" ht="12.75" customHeight="1">
      <c r="A42" s="189" t="s">
        <v>176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1"/>
      <c r="AC42" s="192">
        <v>0</v>
      </c>
      <c r="AD42" s="192"/>
      <c r="AE42" s="192"/>
      <c r="AF42" s="192"/>
      <c r="AG42" s="192"/>
      <c r="AH42" s="192"/>
      <c r="AI42" s="192">
        <v>0</v>
      </c>
      <c r="AJ42" s="192"/>
      <c r="AK42" s="192"/>
      <c r="AL42" s="192"/>
      <c r="AM42" s="192"/>
      <c r="AN42" s="192"/>
      <c r="AO42" s="192">
        <v>0</v>
      </c>
      <c r="AP42" s="192"/>
      <c r="AQ42" s="192"/>
      <c r="AR42" s="192"/>
      <c r="AS42" s="192"/>
      <c r="AT42" s="192"/>
      <c r="AU42" s="193">
        <f t="shared" si="1"/>
        <v>0</v>
      </c>
      <c r="AV42" s="194"/>
      <c r="AW42" s="194"/>
      <c r="AX42" s="194"/>
      <c r="AY42" s="194"/>
      <c r="AZ42" s="195"/>
    </row>
    <row r="43" spans="1:52" ht="12.75" customHeight="1">
      <c r="A43" s="189" t="s">
        <v>177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1"/>
      <c r="AC43" s="192">
        <v>0</v>
      </c>
      <c r="AD43" s="192"/>
      <c r="AE43" s="192"/>
      <c r="AF43" s="192"/>
      <c r="AG43" s="192"/>
      <c r="AH43" s="192"/>
      <c r="AI43" s="192">
        <v>0</v>
      </c>
      <c r="AJ43" s="192"/>
      <c r="AK43" s="192"/>
      <c r="AL43" s="192"/>
      <c r="AM43" s="192"/>
      <c r="AN43" s="192"/>
      <c r="AO43" s="192">
        <v>0</v>
      </c>
      <c r="AP43" s="192"/>
      <c r="AQ43" s="192"/>
      <c r="AR43" s="192"/>
      <c r="AS43" s="192"/>
      <c r="AT43" s="192"/>
      <c r="AU43" s="193">
        <f t="shared" si="1"/>
        <v>0</v>
      </c>
      <c r="AV43" s="194"/>
      <c r="AW43" s="194"/>
      <c r="AX43" s="194"/>
      <c r="AY43" s="194"/>
      <c r="AZ43" s="195"/>
    </row>
    <row r="44" spans="1:52" ht="12.75" customHeight="1">
      <c r="A44" s="189" t="s">
        <v>178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1"/>
      <c r="AC44" s="192">
        <v>0</v>
      </c>
      <c r="AD44" s="192"/>
      <c r="AE44" s="192"/>
      <c r="AF44" s="192"/>
      <c r="AG44" s="192"/>
      <c r="AH44" s="192"/>
      <c r="AI44" s="192">
        <v>0</v>
      </c>
      <c r="AJ44" s="192"/>
      <c r="AK44" s="192"/>
      <c r="AL44" s="192"/>
      <c r="AM44" s="192"/>
      <c r="AN44" s="192"/>
      <c r="AO44" s="192">
        <v>0</v>
      </c>
      <c r="AP44" s="192"/>
      <c r="AQ44" s="192"/>
      <c r="AR44" s="192"/>
      <c r="AS44" s="192"/>
      <c r="AT44" s="192"/>
      <c r="AU44" s="193">
        <f t="shared" si="1"/>
        <v>0</v>
      </c>
      <c r="AV44" s="194"/>
      <c r="AW44" s="194"/>
      <c r="AX44" s="194"/>
      <c r="AY44" s="194"/>
      <c r="AZ44" s="195"/>
    </row>
    <row r="45" spans="1:52" ht="12.75" customHeight="1">
      <c r="A45" s="214" t="s">
        <v>190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6"/>
      <c r="AC45" s="192">
        <v>0</v>
      </c>
      <c r="AD45" s="192"/>
      <c r="AE45" s="192"/>
      <c r="AF45" s="192"/>
      <c r="AG45" s="192"/>
      <c r="AH45" s="192"/>
      <c r="AI45" s="192">
        <v>0</v>
      </c>
      <c r="AJ45" s="192"/>
      <c r="AK45" s="192"/>
      <c r="AL45" s="192"/>
      <c r="AM45" s="192"/>
      <c r="AN45" s="192"/>
      <c r="AO45" s="192">
        <v>0</v>
      </c>
      <c r="AP45" s="192"/>
      <c r="AQ45" s="192"/>
      <c r="AR45" s="192"/>
      <c r="AS45" s="192"/>
      <c r="AT45" s="192"/>
      <c r="AU45" s="193">
        <f t="shared" si="1"/>
        <v>0</v>
      </c>
      <c r="AV45" s="194"/>
      <c r="AW45" s="194"/>
      <c r="AX45" s="194"/>
      <c r="AY45" s="194"/>
      <c r="AZ45" s="195"/>
    </row>
    <row r="46" spans="1:52" ht="12.75" customHeight="1">
      <c r="A46" s="214" t="s">
        <v>191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6"/>
      <c r="AC46" s="192">
        <v>0</v>
      </c>
      <c r="AD46" s="192"/>
      <c r="AE46" s="192"/>
      <c r="AF46" s="192"/>
      <c r="AG46" s="192"/>
      <c r="AH46" s="192"/>
      <c r="AI46" s="192">
        <v>0</v>
      </c>
      <c r="AJ46" s="192"/>
      <c r="AK46" s="192"/>
      <c r="AL46" s="192"/>
      <c r="AM46" s="192"/>
      <c r="AN46" s="192"/>
      <c r="AO46" s="192">
        <v>0</v>
      </c>
      <c r="AP46" s="192"/>
      <c r="AQ46" s="192"/>
      <c r="AR46" s="192"/>
      <c r="AS46" s="192"/>
      <c r="AT46" s="192"/>
      <c r="AU46" s="193">
        <f t="shared" si="1"/>
        <v>0</v>
      </c>
      <c r="AV46" s="194"/>
      <c r="AW46" s="194"/>
      <c r="AX46" s="194"/>
      <c r="AY46" s="194"/>
      <c r="AZ46" s="195"/>
    </row>
    <row r="47" spans="1:52" ht="12.75" customHeight="1">
      <c r="A47" s="214" t="s">
        <v>192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6"/>
      <c r="AC47" s="192">
        <v>0</v>
      </c>
      <c r="AD47" s="192"/>
      <c r="AE47" s="192"/>
      <c r="AF47" s="192"/>
      <c r="AG47" s="192"/>
      <c r="AH47" s="192"/>
      <c r="AI47" s="192">
        <v>0</v>
      </c>
      <c r="AJ47" s="192"/>
      <c r="AK47" s="192"/>
      <c r="AL47" s="192"/>
      <c r="AM47" s="192"/>
      <c r="AN47" s="192"/>
      <c r="AO47" s="192">
        <v>0</v>
      </c>
      <c r="AP47" s="192"/>
      <c r="AQ47" s="192"/>
      <c r="AR47" s="192"/>
      <c r="AS47" s="192"/>
      <c r="AT47" s="192"/>
      <c r="AU47" s="193">
        <f t="shared" si="1"/>
        <v>0</v>
      </c>
      <c r="AV47" s="194"/>
      <c r="AW47" s="194"/>
      <c r="AX47" s="194"/>
      <c r="AY47" s="194"/>
      <c r="AZ47" s="195"/>
    </row>
    <row r="48" spans="1:52" ht="12.75" customHeight="1">
      <c r="A48" s="214" t="s">
        <v>193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6"/>
      <c r="AC48" s="192">
        <v>0</v>
      </c>
      <c r="AD48" s="192"/>
      <c r="AE48" s="192"/>
      <c r="AF48" s="192"/>
      <c r="AG48" s="192"/>
      <c r="AH48" s="192"/>
      <c r="AI48" s="192">
        <v>0</v>
      </c>
      <c r="AJ48" s="192"/>
      <c r="AK48" s="192"/>
      <c r="AL48" s="192"/>
      <c r="AM48" s="192"/>
      <c r="AN48" s="192"/>
      <c r="AO48" s="192">
        <v>0</v>
      </c>
      <c r="AP48" s="192"/>
      <c r="AQ48" s="192"/>
      <c r="AR48" s="192"/>
      <c r="AS48" s="192"/>
      <c r="AT48" s="192"/>
      <c r="AU48" s="193">
        <f t="shared" si="1"/>
        <v>0</v>
      </c>
      <c r="AV48" s="194"/>
      <c r="AW48" s="194"/>
      <c r="AX48" s="194"/>
      <c r="AY48" s="194"/>
      <c r="AZ48" s="195"/>
    </row>
    <row r="49" spans="1:52" ht="12.75" customHeight="1">
      <c r="A49" s="189" t="s">
        <v>177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1"/>
      <c r="AC49" s="192">
        <v>0</v>
      </c>
      <c r="AD49" s="192"/>
      <c r="AE49" s="192"/>
      <c r="AF49" s="192"/>
      <c r="AG49" s="192"/>
      <c r="AH49" s="192"/>
      <c r="AI49" s="192">
        <v>0</v>
      </c>
      <c r="AJ49" s="192"/>
      <c r="AK49" s="192"/>
      <c r="AL49" s="192"/>
      <c r="AM49" s="192"/>
      <c r="AN49" s="192"/>
      <c r="AO49" s="192">
        <v>0</v>
      </c>
      <c r="AP49" s="192"/>
      <c r="AQ49" s="192"/>
      <c r="AR49" s="192"/>
      <c r="AS49" s="192"/>
      <c r="AT49" s="192"/>
      <c r="AU49" s="193">
        <f t="shared" si="1"/>
        <v>0</v>
      </c>
      <c r="AV49" s="194"/>
      <c r="AW49" s="194"/>
      <c r="AX49" s="194"/>
      <c r="AY49" s="194"/>
      <c r="AZ49" s="195"/>
    </row>
    <row r="50" spans="1:52" ht="12.75" customHeight="1">
      <c r="A50" s="189" t="s">
        <v>179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1"/>
      <c r="AC50" s="192">
        <v>0</v>
      </c>
      <c r="AD50" s="192"/>
      <c r="AE50" s="192"/>
      <c r="AF50" s="192"/>
      <c r="AG50" s="192"/>
      <c r="AH50" s="192"/>
      <c r="AI50" s="192">
        <v>0</v>
      </c>
      <c r="AJ50" s="192"/>
      <c r="AK50" s="192"/>
      <c r="AL50" s="192"/>
      <c r="AM50" s="192"/>
      <c r="AN50" s="192"/>
      <c r="AO50" s="192">
        <v>0</v>
      </c>
      <c r="AP50" s="192"/>
      <c r="AQ50" s="192"/>
      <c r="AR50" s="192"/>
      <c r="AS50" s="192"/>
      <c r="AT50" s="192"/>
      <c r="AU50" s="193">
        <f t="shared" si="1"/>
        <v>0</v>
      </c>
      <c r="AV50" s="194"/>
      <c r="AW50" s="194"/>
      <c r="AX50" s="194"/>
      <c r="AY50" s="194"/>
      <c r="AZ50" s="195"/>
    </row>
    <row r="51" spans="1:52" ht="12.75" customHeight="1">
      <c r="A51" s="214" t="s">
        <v>194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6"/>
      <c r="AC51" s="192">
        <v>0</v>
      </c>
      <c r="AD51" s="192"/>
      <c r="AE51" s="192"/>
      <c r="AF51" s="192"/>
      <c r="AG51" s="192"/>
      <c r="AH51" s="192"/>
      <c r="AI51" s="192">
        <v>0</v>
      </c>
      <c r="AJ51" s="192"/>
      <c r="AK51" s="192"/>
      <c r="AL51" s="192"/>
      <c r="AM51" s="192"/>
      <c r="AN51" s="192"/>
      <c r="AO51" s="192">
        <v>0</v>
      </c>
      <c r="AP51" s="192"/>
      <c r="AQ51" s="192"/>
      <c r="AR51" s="192"/>
      <c r="AS51" s="192"/>
      <c r="AT51" s="192"/>
      <c r="AU51" s="193">
        <f t="shared" si="1"/>
        <v>0</v>
      </c>
      <c r="AV51" s="194"/>
      <c r="AW51" s="194"/>
      <c r="AX51" s="194"/>
      <c r="AY51" s="194"/>
      <c r="AZ51" s="195"/>
    </row>
    <row r="52" spans="1:52" ht="12.75" customHeight="1">
      <c r="A52" s="189" t="s">
        <v>180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1"/>
      <c r="AC52" s="192">
        <v>0</v>
      </c>
      <c r="AD52" s="192"/>
      <c r="AE52" s="192"/>
      <c r="AF52" s="192"/>
      <c r="AG52" s="192"/>
      <c r="AH52" s="192"/>
      <c r="AI52" s="192">
        <v>0</v>
      </c>
      <c r="AJ52" s="192"/>
      <c r="AK52" s="192"/>
      <c r="AL52" s="192"/>
      <c r="AM52" s="192"/>
      <c r="AN52" s="192"/>
      <c r="AO52" s="192">
        <v>0</v>
      </c>
      <c r="AP52" s="192"/>
      <c r="AQ52" s="192"/>
      <c r="AR52" s="192"/>
      <c r="AS52" s="192"/>
      <c r="AT52" s="192"/>
      <c r="AU52" s="193">
        <f t="shared" si="1"/>
        <v>0</v>
      </c>
      <c r="AV52" s="194"/>
      <c r="AW52" s="194"/>
      <c r="AX52" s="194"/>
      <c r="AY52" s="194"/>
      <c r="AZ52" s="195"/>
    </row>
    <row r="53" spans="1:52" ht="12.75" customHeight="1" thickBot="1">
      <c r="A53" s="220" t="s">
        <v>181</v>
      </c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2"/>
      <c r="AC53" s="223">
        <v>0</v>
      </c>
      <c r="AD53" s="223"/>
      <c r="AE53" s="223"/>
      <c r="AF53" s="223"/>
      <c r="AG53" s="223"/>
      <c r="AH53" s="223"/>
      <c r="AI53" s="223">
        <v>0</v>
      </c>
      <c r="AJ53" s="223"/>
      <c r="AK53" s="223"/>
      <c r="AL53" s="223"/>
      <c r="AM53" s="223"/>
      <c r="AN53" s="223"/>
      <c r="AO53" s="223">
        <v>0</v>
      </c>
      <c r="AP53" s="223"/>
      <c r="AQ53" s="223"/>
      <c r="AR53" s="223"/>
      <c r="AS53" s="223"/>
      <c r="AT53" s="223"/>
      <c r="AU53" s="217">
        <f t="shared" si="1"/>
        <v>0</v>
      </c>
      <c r="AV53" s="218"/>
      <c r="AW53" s="218"/>
      <c r="AX53" s="218"/>
      <c r="AY53" s="218"/>
      <c r="AZ53" s="219"/>
    </row>
  </sheetData>
  <sheetProtection/>
  <mergeCells count="195">
    <mergeCell ref="AC29:AH29"/>
    <mergeCell ref="AI29:AN29"/>
    <mergeCell ref="AO29:AT29"/>
    <mergeCell ref="AU29:AZ29"/>
    <mergeCell ref="AU51:AZ51"/>
    <mergeCell ref="AU49:AZ49"/>
    <mergeCell ref="AO50:AT50"/>
    <mergeCell ref="AU42:AZ42"/>
    <mergeCell ref="AU45:AZ45"/>
    <mergeCell ref="AO51:AT51"/>
    <mergeCell ref="AU28:AZ28"/>
    <mergeCell ref="AU40:AZ40"/>
    <mergeCell ref="A52:AB52"/>
    <mergeCell ref="AC52:AH52"/>
    <mergeCell ref="AI52:AN52"/>
    <mergeCell ref="AO52:AT52"/>
    <mergeCell ref="AU52:AZ52"/>
    <mergeCell ref="A51:AB51"/>
    <mergeCell ref="AC51:AH51"/>
    <mergeCell ref="AI51:AN51"/>
    <mergeCell ref="AU50:AZ50"/>
    <mergeCell ref="AC50:AH50"/>
    <mergeCell ref="A50:AB50"/>
    <mergeCell ref="A49:AB49"/>
    <mergeCell ref="AC49:AH49"/>
    <mergeCell ref="AI49:AN49"/>
    <mergeCell ref="AO49:AT49"/>
    <mergeCell ref="A43:AB43"/>
    <mergeCell ref="A53:AB53"/>
    <mergeCell ref="AC53:AH53"/>
    <mergeCell ref="AI53:AN53"/>
    <mergeCell ref="AO53:AT53"/>
    <mergeCell ref="AI50:AN50"/>
    <mergeCell ref="A46:AB46"/>
    <mergeCell ref="AC46:AH46"/>
    <mergeCell ref="A40:AB40"/>
    <mergeCell ref="AC40:AH40"/>
    <mergeCell ref="AI40:AN40"/>
    <mergeCell ref="AO40:AT40"/>
    <mergeCell ref="AU53:AZ53"/>
    <mergeCell ref="A42:AB42"/>
    <mergeCell ref="AC42:AH42"/>
    <mergeCell ref="AI42:AN42"/>
    <mergeCell ref="AO42:AT42"/>
    <mergeCell ref="AU46:AZ46"/>
    <mergeCell ref="AI46:AN46"/>
    <mergeCell ref="AO46:AT46"/>
    <mergeCell ref="AI45:AN45"/>
    <mergeCell ref="A41:AB41"/>
    <mergeCell ref="AC41:AH41"/>
    <mergeCell ref="AI41:AN41"/>
    <mergeCell ref="AO41:AT41"/>
    <mergeCell ref="AO45:AT45"/>
    <mergeCell ref="AI44:AN44"/>
    <mergeCell ref="AO44:AT44"/>
    <mergeCell ref="AU37:AZ37"/>
    <mergeCell ref="AU38:AZ38"/>
    <mergeCell ref="AI37:AN37"/>
    <mergeCell ref="AO37:AT37"/>
    <mergeCell ref="AI39:AN39"/>
    <mergeCell ref="AO38:AT38"/>
    <mergeCell ref="AO39:AT39"/>
    <mergeCell ref="AU39:AZ39"/>
    <mergeCell ref="AI48:AN48"/>
    <mergeCell ref="A37:AB37"/>
    <mergeCell ref="AC37:AH37"/>
    <mergeCell ref="A47:AB47"/>
    <mergeCell ref="AC47:AH47"/>
    <mergeCell ref="A38:AB38"/>
    <mergeCell ref="AC38:AH38"/>
    <mergeCell ref="A44:AB44"/>
    <mergeCell ref="AI47:AN47"/>
    <mergeCell ref="AI38:AN38"/>
    <mergeCell ref="AU44:AZ44"/>
    <mergeCell ref="AC44:AH44"/>
    <mergeCell ref="A45:AB45"/>
    <mergeCell ref="AC45:AH45"/>
    <mergeCell ref="A39:AB39"/>
    <mergeCell ref="AC39:AH39"/>
    <mergeCell ref="AC43:AH43"/>
    <mergeCell ref="AI43:AN43"/>
    <mergeCell ref="AO43:AT43"/>
    <mergeCell ref="AU41:AZ41"/>
    <mergeCell ref="AO35:AT35"/>
    <mergeCell ref="A48:AB48"/>
    <mergeCell ref="AC48:AH48"/>
    <mergeCell ref="AU35:AZ35"/>
    <mergeCell ref="AO48:AT48"/>
    <mergeCell ref="AU48:AZ48"/>
    <mergeCell ref="AO47:AT47"/>
    <mergeCell ref="AU47:AZ47"/>
    <mergeCell ref="AU36:AZ36"/>
    <mergeCell ref="AU43:AZ43"/>
    <mergeCell ref="AC22:AH22"/>
    <mergeCell ref="AI22:AN22"/>
    <mergeCell ref="AO22:AT22"/>
    <mergeCell ref="A36:AB36"/>
    <mergeCell ref="AC36:AH36"/>
    <mergeCell ref="AI36:AN36"/>
    <mergeCell ref="AO36:AT36"/>
    <mergeCell ref="A35:AB35"/>
    <mergeCell ref="AC35:AH35"/>
    <mergeCell ref="AI35:AN35"/>
    <mergeCell ref="AO27:AT27"/>
    <mergeCell ref="AU27:AZ27"/>
    <mergeCell ref="A26:AB26"/>
    <mergeCell ref="AC26:AH26"/>
    <mergeCell ref="AU22:AZ22"/>
    <mergeCell ref="A23:AB23"/>
    <mergeCell ref="AC23:AH23"/>
    <mergeCell ref="AI23:AN23"/>
    <mergeCell ref="AO23:AT23"/>
    <mergeCell ref="AU23:AZ23"/>
    <mergeCell ref="AU26:AZ26"/>
    <mergeCell ref="A27:AB27"/>
    <mergeCell ref="AC27:AH27"/>
    <mergeCell ref="AI27:AN27"/>
    <mergeCell ref="AU30:AZ30"/>
    <mergeCell ref="AU20:AZ20"/>
    <mergeCell ref="A21:AB21"/>
    <mergeCell ref="AC21:AH21"/>
    <mergeCell ref="AI21:AN21"/>
    <mergeCell ref="AO21:AT21"/>
    <mergeCell ref="A24:AB24"/>
    <mergeCell ref="AC24:AH24"/>
    <mergeCell ref="AI24:AN24"/>
    <mergeCell ref="AO24:AT24"/>
    <mergeCell ref="AU21:AZ21"/>
    <mergeCell ref="A20:AB20"/>
    <mergeCell ref="AC20:AH20"/>
    <mergeCell ref="AI20:AN20"/>
    <mergeCell ref="AO20:AT20"/>
    <mergeCell ref="A22:AB22"/>
    <mergeCell ref="AI26:AN26"/>
    <mergeCell ref="AO26:AT26"/>
    <mergeCell ref="AI28:AN28"/>
    <mergeCell ref="AO28:AT28"/>
    <mergeCell ref="AU24:AZ24"/>
    <mergeCell ref="A25:AB25"/>
    <mergeCell ref="AC25:AH25"/>
    <mergeCell ref="AI25:AN25"/>
    <mergeCell ref="AO25:AT25"/>
    <mergeCell ref="AU25:AZ25"/>
    <mergeCell ref="AU33:AZ33"/>
    <mergeCell ref="AI34:AN34"/>
    <mergeCell ref="AO34:AT34"/>
    <mergeCell ref="AU34:AZ34"/>
    <mergeCell ref="AI30:AN30"/>
    <mergeCell ref="AO30:AT30"/>
    <mergeCell ref="AU31:AZ31"/>
    <mergeCell ref="A28:AB28"/>
    <mergeCell ref="AC33:AH33"/>
    <mergeCell ref="AI33:AN33"/>
    <mergeCell ref="AO33:AT33"/>
    <mergeCell ref="AC28:AH28"/>
    <mergeCell ref="A29:AB29"/>
    <mergeCell ref="A31:AB31"/>
    <mergeCell ref="AC31:AH31"/>
    <mergeCell ref="AI31:AN31"/>
    <mergeCell ref="AO31:AT31"/>
    <mergeCell ref="A18:AB18"/>
    <mergeCell ref="AC18:AH18"/>
    <mergeCell ref="AI18:AN18"/>
    <mergeCell ref="AO18:AT18"/>
    <mergeCell ref="AU18:AZ18"/>
    <mergeCell ref="A17:AB17"/>
    <mergeCell ref="AC17:AH17"/>
    <mergeCell ref="AI17:AN17"/>
    <mergeCell ref="AU19:AZ19"/>
    <mergeCell ref="A34:AB34"/>
    <mergeCell ref="AO19:AT19"/>
    <mergeCell ref="A19:AB19"/>
    <mergeCell ref="AC19:AH19"/>
    <mergeCell ref="AI19:AN19"/>
    <mergeCell ref="A33:AB33"/>
    <mergeCell ref="A30:AB30"/>
    <mergeCell ref="AC30:AH30"/>
    <mergeCell ref="AC34:AH34"/>
    <mergeCell ref="AC16:AH16"/>
    <mergeCell ref="AI16:AN16"/>
    <mergeCell ref="AU16:AZ16"/>
    <mergeCell ref="AO15:AT15"/>
    <mergeCell ref="AO16:AT16"/>
    <mergeCell ref="AO17:AT17"/>
    <mergeCell ref="AU17:AZ17"/>
    <mergeCell ref="A32:AB32"/>
    <mergeCell ref="AC32:AH32"/>
    <mergeCell ref="AI32:AN32"/>
    <mergeCell ref="AO32:AT32"/>
    <mergeCell ref="AU32:AZ32"/>
    <mergeCell ref="AU15:AZ15"/>
    <mergeCell ref="A15:AB15"/>
    <mergeCell ref="A16:AB16"/>
    <mergeCell ref="AC15:AH15"/>
    <mergeCell ref="AI15:AN15"/>
  </mergeCells>
  <printOptions/>
  <pageMargins left="0.7874015748031497" right="0.2362204724409449" top="0.2755905511811024" bottom="0.2755905511811024" header="0.15748031496062992" footer="0.2755905511811024"/>
  <pageSetup horizontalDpi="600" verticalDpi="600" orientation="portrait" paperSize="9" scale="7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"РГЭС"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Галина Лавренюк</cp:lastModifiedBy>
  <cp:lastPrinted>2016-02-29T05:18:45Z</cp:lastPrinted>
  <dcterms:created xsi:type="dcterms:W3CDTF">2012-06-28T07:41:57Z</dcterms:created>
  <dcterms:modified xsi:type="dcterms:W3CDTF">2016-02-29T05:18:48Z</dcterms:modified>
  <cp:category/>
  <cp:version/>
  <cp:contentType/>
  <cp:contentStatus/>
</cp:coreProperties>
</file>